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activeTab="0"/>
  </bookViews>
  <sheets>
    <sheet name="SATURS" sheetId="1" r:id="rId1"/>
    <sheet name="12.1. pielikums" sheetId="2" r:id="rId2"/>
    <sheet name="12.2. pielikums" sheetId="3" r:id="rId3"/>
    <sheet name="12.3. pielikums" sheetId="4" r:id="rId4"/>
    <sheet name="12.4. pielikums" sheetId="5" r:id="rId5"/>
    <sheet name="12.5. pielikums" sheetId="6" r:id="rId6"/>
    <sheet name="12.6. pielikums" sheetId="7" r:id="rId7"/>
  </sheets>
  <definedNames/>
  <calcPr fullCalcOnLoad="1"/>
</workbook>
</file>

<file path=xl/sharedStrings.xml><?xml version="1.0" encoding="utf-8"?>
<sst xmlns="http://schemas.openxmlformats.org/spreadsheetml/2006/main" count="161" uniqueCount="115">
  <si>
    <t>SATURS</t>
  </si>
  <si>
    <t>Nosaukums</t>
  </si>
  <si>
    <t xml:space="preserve">Atelpas brīža pakalpojuma mājoklī vienas vienības izmaksu aprēķins </t>
  </si>
  <si>
    <t xml:space="preserve">Pielikuma Nr. </t>
  </si>
  <si>
    <t>Supervīzijas izmaksu aprēķins AB pakalpojumam mājoklī</t>
  </si>
  <si>
    <t>UZ SATURU</t>
  </si>
  <si>
    <t>Speciālisti</t>
  </si>
  <si>
    <t>Bērnu skaits, kam plānots sniegt pakalpojumu</t>
  </si>
  <si>
    <t>Speciālistu (slodžu) skaits</t>
  </si>
  <si>
    <t>Veselības apdrošināšanas izmaksas gadā, euro*</t>
  </si>
  <si>
    <t>Veselības apdrošināšanas izmaksas par 1 bērnu gadā, euro</t>
  </si>
  <si>
    <t>Veselības apdrošināšanas izmaksas par 1 bērnu diennaktī, euro</t>
  </si>
  <si>
    <t>AB pakalpojuma mājoklī sniedzējs</t>
  </si>
  <si>
    <t>Ārstniecības persona</t>
  </si>
  <si>
    <t>Pakalpojuma koordinators/ sociālais darbinieks</t>
  </si>
  <si>
    <t>Kopā:</t>
  </si>
  <si>
    <t>Veselības apdrošināšanas izmaksu aprēķins AB pakalpojuma mājoklī sniegšanā iesaistītajiem speciālistiem</t>
  </si>
  <si>
    <t>5=4/2</t>
  </si>
  <si>
    <t>6=5/365 dienas gadā</t>
  </si>
  <si>
    <t>Speciālists</t>
  </si>
  <si>
    <t>Supervīzijas cena vienam darbiniekam, euro/gadā*</t>
  </si>
  <si>
    <t>Darba laiks gadā**</t>
  </si>
  <si>
    <t>Darbinieku skaits</t>
  </si>
  <si>
    <t>4=2/3</t>
  </si>
  <si>
    <t>5=4 (vidējais)</t>
  </si>
  <si>
    <t>7=5*6</t>
  </si>
  <si>
    <t>Sociālā darba speciālisti ****</t>
  </si>
  <si>
    <t>Izmaksu pozīcija</t>
  </si>
  <si>
    <t>Cena, euro</t>
  </si>
  <si>
    <t>Stundu skaits</t>
  </si>
  <si>
    <t>Izmaksas par vienu klientu, euro/h</t>
  </si>
  <si>
    <t>Aprēķini</t>
  </si>
  <si>
    <t>Paskaidrojums</t>
  </si>
  <si>
    <t>Apraksts</t>
  </si>
  <si>
    <t>Administrēšanas izmaksas 10%</t>
  </si>
  <si>
    <t xml:space="preserve"> Slodze</t>
  </si>
  <si>
    <t>Izmaksas 1 bērnam diennaktī</t>
  </si>
  <si>
    <t>Aprēķins</t>
  </si>
  <si>
    <t>euro</t>
  </si>
  <si>
    <t>Atlīdzības izmaksas kopā</t>
  </si>
  <si>
    <t>Apmācību izmaksu aprēķins AB pakalpojuma mājoklī sniedzējiem</t>
  </si>
  <si>
    <t>Apmācību cena vienam darbiniekam, euro/gadā*</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</si>
  <si>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</si>
  <si>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4=3*213.43 euro</t>
  </si>
  <si>
    <t>**** Sociālā darba speciālisti - sociālais darbinieks.</t>
  </si>
  <si>
    <r>
      <t xml:space="preserve">Kopā </t>
    </r>
    <r>
      <rPr>
        <b/>
        <sz val="11"/>
        <color indexed="8"/>
        <rFont val="Times New Roman"/>
        <family val="1"/>
      </rPr>
      <t>(ar ārstniecības personu):</t>
    </r>
  </si>
  <si>
    <r>
      <t xml:space="preserve">Kopā </t>
    </r>
    <r>
      <rPr>
        <b/>
        <sz val="11"/>
        <color indexed="8"/>
        <rFont val="Times New Roman"/>
        <family val="1"/>
      </rPr>
      <t>(bez ārstniecības personas):</t>
    </r>
  </si>
  <si>
    <t>Bez ārstniecības personas</t>
  </si>
  <si>
    <t>Ar ārstniecības personu</t>
  </si>
  <si>
    <t>AB pakalpojuma mājoklī pārējās nodrošināšanas izmaksas (10% administrēšanas izmaksas)*</t>
  </si>
  <si>
    <t>Ārstniecības persona (sertificēta māsa)</t>
  </si>
  <si>
    <t>Pārējie darbinieki (bez ārstniecības personas)</t>
  </si>
  <si>
    <t>* starp bērnu ar FT un ārstniecības personu (sertificētu māsu) piesaiste netiek veidota, jo ārstniecības persona tiek iesaistīta AB pakalpojuma mājoklī sniegšanā īslaicīgi, nepieciešamās medicīniskās manipulācijas veikšanai</t>
  </si>
  <si>
    <t>* Likuma par iedzīvotāju ienākuma nodokli 8. panta 5 daļa nosaka, ka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</si>
  <si>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Ar pakalpojuma administrēšanu, prasību nodrošināšanu saistītās izmaksas  kopā</t>
  </si>
  <si>
    <t>Ar pakalpojuma administrēšanu, prasību nodrošināšanu saistītās izmaksas kopā</t>
  </si>
  <si>
    <t xml:space="preserve">Pakalpojuma izmaksas: 1)  kancelejas un biroja preces; 2) transportas (degviela, īre, apkope, adrošināšana u.c.);  3) inventārs; 4) sakaru pakalpojumi; 5) darba devēja apmaksātie veselības apdrošināšanas izdevumi; 6) supervīziju izdevumi; 7) ar pakalpojuma administrēšanu saistītie izdevumi (pakalpojuma vadība, grāmatvedība u.c.).                                                               </t>
  </si>
  <si>
    <t xml:space="preserve">Pienākumi: 1) nodrošināt bērnam ar FT viņa vecumam un veselības stāvoklim atbilstošu aprūpi un uzraudzību;
2) sadarbībā ar sociālā darbinieku izveidot pakalpojuma sniegšanai nepieciešamo bērna ar FT individuālo aprūpes plānu; 3) nodrošināt līdz šim saņemto pakalpojumu/nodarbību apmeklēšanu, AB pakalpojuma mājoklī saņemšanas laikā;
4) pakalpojuma sniegšanas laikā realizēt individuālajā aprūpes  plānā iekļautās aktivitātes;
5) plānot un nodrošināt bērna spējām atbilstošas radošās nodarbības, saturīgu brīvā laika pavadīšanu.
</t>
  </si>
  <si>
    <t xml:space="preserve">Pakalpojuma izmaksas: 1)  kancelejas un biroja preces; 2) transportas (degviela, īre, apkope, adrošināšana u.c.),;  3) inventārs; 4) sakaru pakalpojumi; 5) darba devēja apmaksātie veselības apdrošināšanas izdevumi; 6) supervīziju izdevumi; 7) ar pakalpojuma administrēšanu saistītie izdevumi (pakalpojuma vadība, grāmatvedība u.c.).                                                              </t>
  </si>
  <si>
    <t>Ar pakalpojuma administrēšanu,  prasību nodrošināšanu saistītās izmaksas  kopā</t>
  </si>
  <si>
    <t xml:space="preserve">Pamatojoties uz Sociālo pakalpojumu un sociālās palīdzības likuma 13. panta otrās daļas 3 prim punktu, aprēķinot AB pakalpojuma mājoklī vienas vienības izmaksas izmēģinājumprojektam, tiek pieņemts, ka administrēšanas izdevumiem tiek novirzīti 10 % no kopējām aprēķinātajām atlīdzības izmaksām pakalpojuma nodrošināšanā iesaistītajiem speciālistiem. Administrēšanas izdevumus pakalpojumu sniedzējs var novirzīt atalgojumam (grāmatvedis, projekta vadītājs, pakalpojuma vadītājs), komunālajiem pakalpojumiem un telpu īrei, sakaru pakalpojumiem, biroja un kancelejas precēm utt., respektīvi visiem izdevumiem, kas rodas, lai nodrošinātu attiecīgā pakalpojuma sniegšanu.. </t>
  </si>
  <si>
    <t>2. nodevums 
Gala ziņojums “Atelpas brīža pakalpojuma mājoklī apraksts”</t>
  </si>
  <si>
    <t>AB pakalpojuma mājoklī vienas vienības izmaksu  aprēķins iepazīšanās periodam</t>
  </si>
  <si>
    <t>AB pakalpojuma mājoklī vienas vienības izmaksu  aprēķins diennaktij BEZ ārstniecības personas piesaistes</t>
  </si>
  <si>
    <t>AB pakalpojuma mājoklī vienas vienības izmaksu  aprēķins diennaktij AR ārstniecības personas piesaisti</t>
  </si>
  <si>
    <t>AB pakalpojuma mājoklī vienas vienības izmaksu aprēķins izmēģinājumprojektam diennaktij AR ārstniecības personas piesaisti</t>
  </si>
  <si>
    <t>AB pakalpojuma mājoklī vienas vienības izmaksu aprēķins iepazīšanās periodam*</t>
  </si>
  <si>
    <t>12. pielikums</t>
  </si>
  <si>
    <t>12.1. pielikums</t>
  </si>
  <si>
    <t>12.2. pielikums</t>
  </si>
  <si>
    <t>12.3. pielikums</t>
  </si>
  <si>
    <t>12.4. pielikums</t>
  </si>
  <si>
    <t>12.5. pielikums</t>
  </si>
  <si>
    <t>12.6. pielikums</t>
  </si>
  <si>
    <r>
      <rPr>
        <sz val="12"/>
        <rFont val="Times New Roman"/>
        <family val="1"/>
      </rPr>
      <t>Sociālais darbinieks, piesaistes veidošanas laikā AB pakalpojuma mājoklī ietvaros, darbam ar vienu bērnu ar FT velta līdz 4,32 stundām 72 stundu periodā (0,06 h vienas stundas ietvaros). Pienākumi: 1) organizēt AB pakalpojuma mājoklī iepazīšanās periodu; 2) sniegt informāciju bērna ar Ft vecākiem par AB pakalpojuma mājoklī norisi iepazīšanās periodā; 3) sadarbībā ar AB pakalpojuma mājoklī sniedzēju izveidot pakalpojuma sniegšanai nepieciešamo bērna ar FT individuālo aprūpes plānu; 4) sniegt atbalstu un konsultēt AB pakalpojuma mājoklī sniedzēju pakalpojuma sniegšanas laikā iepazīšanās periodā.</t>
    </r>
    <r>
      <rPr>
        <sz val="12"/>
        <color indexed="10"/>
        <rFont val="Times New Roman"/>
        <family val="1"/>
      </rPr>
      <t xml:space="preserve">
</t>
    </r>
  </si>
  <si>
    <t>AB pakalpojuma mājoklī vienas vienības izmaksu aprēķins diennaktij BEZ ārstniecības personas piesaistes</t>
  </si>
  <si>
    <t>Supervīzijas izmaksas (aprēķins 12.5. pielikumā)</t>
  </si>
  <si>
    <t>Apmācību izdevumi AB pakalpojuma mājoklī sniedzējam (aprēķins 12.6. pielikumā)</t>
  </si>
  <si>
    <r>
      <t xml:space="preserve">* 1) </t>
    </r>
    <r>
      <rPr>
        <b/>
        <u val="single"/>
        <sz val="11"/>
        <color indexed="8"/>
        <rFont val="Times New Roman"/>
        <family val="1"/>
      </rPr>
      <t>Paskaidrojums</t>
    </r>
    <r>
      <rPr>
        <sz val="11"/>
        <color indexed="8"/>
        <rFont val="Times New Roman"/>
        <family val="1"/>
      </rPr>
      <t xml:space="preserve">: Pamatojoties uz Sociālo pakalpojumu un sociālās palīdzības likuma 13. panta otrās daļas 3 prim punktu, aprēķinot AB pakalpojuma mājoklī vienas vienības izmaksas, administrēšanas izdevumiem tiek novirzīti 10 % no kopējām aprēķinātajām atlīdzības izmaksām pakalpojuma nodrošināšanā iesaistītajiem speciālistiem. Administrēšanas izdevumus pakalpojumu sniedzējs var novirzīt atalgojumam (grāmatvedis, projekta vadītājs, pakalpojuma vadītājs), komunālajiem pakalpojumiem un telpu īrei, sakaru pakalpojumiem, biroja un kancelejas precēm utt., respektīvi visiem izdevumiem, kas rodas, lai nodrošinātu attiecīgā pakalpojuma ieviešanu. </t>
    </r>
  </si>
  <si>
    <t>* Apmācību cena vienam AB pakalpojuma mājoklī sniedzējam pēc biedrības "Latvijas Samariešu apvienība" cenrāža (obligātās apmācības AB pakalpojuma mājoklī sniedzējiem).</t>
  </si>
  <si>
    <t>Darba devēja veselības apdrošināšanas izdevumi (aprēķins 12.4. pielikumā)</t>
  </si>
  <si>
    <t>Supervīzijas izmaksas par vienu diennakti (viens darbinieks)</t>
  </si>
  <si>
    <t>Vidējās supervīzijas izmaksas par vienu diennakti (viens darbinieks)</t>
  </si>
  <si>
    <t>Vidējās supervīzijas izmaksas par vienu diennakti (visiem darbiniekiem)***</t>
  </si>
  <si>
    <t>*** Vidējās supervīzijas izmaksas diennaktī aprēķinātas trim darbiniekiem, ņemot vērā, ka vienas vienības izmaksu standarta likmes aprēķinā pieņemts, ka pakalpojumu nodrošina visi darbinieki.</t>
  </si>
  <si>
    <t>Dienu skaits gadā**</t>
  </si>
  <si>
    <t>*** Vidējās apmācību izmaksas diennaktī aprēķinātas vienam darbiniekam, ņemot vērā, ka vienas vienības izmaksu standarta likmes aprēķinā pieņemts, ka AB pakalpojumu mājoklī vienu diennakti nodrošina viens AB pakalpojuma mājoklī sniedzējs.</t>
  </si>
  <si>
    <t>Apmācību izmaksas par diennakti (viens darbinieks)</t>
  </si>
  <si>
    <t>Vidējās apmācību izmaksas par diennakti (viens darbinieks)</t>
  </si>
  <si>
    <t>Vidējās apmācību izmaksas par diennakti (visiem darbiniekiem)***</t>
  </si>
  <si>
    <t>Aprēķins 12.4. pielikumā</t>
  </si>
  <si>
    <t>Aprēķins 12.4.pielikumā</t>
  </si>
  <si>
    <t>** 2022. gadā 365 dienas.</t>
  </si>
  <si>
    <r>
      <t>1) 1143,00 euro                           2) 1143,00 * 25% = 285,75        3) 1143,00+285,75=1428,75       4) 1428,75 * 23,59=337,04        5) 1428,75+337,04=1765,79    6) 1765,79 / 168=</t>
    </r>
    <r>
      <rPr>
        <u val="single"/>
        <sz val="12"/>
        <rFont val="Times New Roman"/>
        <family val="1"/>
      </rPr>
      <t>10,51 euro/h</t>
    </r>
  </si>
  <si>
    <t xml:space="preserve">Mēnesī vidēji  21 darba diena, t.sk. 168 darba stundas. Atlīdzība (darba samaksa + VSAOI (DD soc. nod.)): darba alga, ieskaitot VSAOI, sociālās garantijas un atvaļinājumus.                                                                                                               
AB pakalpojuma mājoklī sniedzēja profesija tiek pielīdzināta aprūpētāja profesijai, līdz ar to AB pakalpojuma mājoklī sniedzējam atlīdzības izmaksas, saskaņā ar MK 26.04.2022. noteikumiem Nr. 262, klasificējas 43.1.apakšsaimē I A līmenī. 
AB pakalpojuma mājoklī sniedzējam, saskaņā ar Valsts un pašvaldību institūciju amatpersonu un darbinieku atlīdzības likuma 3. pielikumu attiecināma – 4. mēnešalgu grupa.                                                                      
Papildus AB pakalpojuma mājoklī sniedzējam, saskaņā ar MK 21.06.2022.. noteikumu Nr. 361 22. punktu, tiek maksāta piemaksa līdz 25 % apmērā no mēneša atalgojuma (jo amata pienākumi tiek daļēji pielīdzināti  sociālā darba speciālista darbam ilgstošas sociālās aprūpes un sociālās rehabilitācijas iestādē  bērniem ar smagiem garīgās attīstības traucējumiem).                                             
AB pakalpojuma mājoklī sniedzēja atalgojums:
1) Maksimālais aprūpētāja atalgojums mēnesī: 1143,00 euro;                                                     2) Piemaksa 25% apmērā no 1143,00 euro: 285,75 euro;                                                           
3) Kopējā bruto atlīdzība: 1428,75 euro                                                                                       4) Kopējā bruto atlīdzība + VSAOI 23.59 %: 1428,75 euro + 337,04 euro  = 1765,79 euro.                                           
</t>
  </si>
  <si>
    <r>
      <rPr>
        <sz val="12"/>
        <rFont val="Times New Roman"/>
        <family val="1"/>
      </rPr>
      <t xml:space="preserve">Mēnesī vidēji  21 darba diena, t.sk. 168 darba stundas. Atlīdzība (darba samaksa + VSAOI (DD soc. nod.)): darba alga, ieskaitot VSAOI, sociālās garantijas un atvaļinājumus.               Sociālais darbinieks saskaņā ar MK 26.04.2022. noteikumiem Nr. 262, klasificējas 43.1. apakšsaimē, V A līmenī. Sociālajam darbiniekam saskaņā ar Valsts un pašvaldību institūciju amatpersonu un darbinieku atlīdzības likuma 3. pielikumu piemērojama – 9. mēnešalgu grupa. Papildus sociālajam darbiniekam saskaņā ar MK 21.06.2022. noteikumu Nr. 361 22. punktu tiek maksāta piemaksa līdz 25 % apmērā no mēneša atalgojuma (jo amata pienākumi tiek pielīdzināti sociālā darbinieka darbam ilgstošas sociālās aprūpes un sociālās rehabilitācijas institūcijā  bērniem ar smagiem garīgās attīstības traucējumiem). </t>
    </r>
    <r>
      <rPr>
        <sz val="12"/>
        <color indexed="10"/>
        <rFont val="Times New Roman"/>
        <family val="1"/>
      </rPr>
      <t xml:space="preserve">
</t>
    </r>
    <r>
      <rPr>
        <sz val="12"/>
        <rFont val="Times New Roman"/>
        <family val="1"/>
      </rPr>
      <t>Sociālā darbinieka atalgojums:                                                                                                    1) Maksimālais sociālā darbinieka atalgojums mēnesī: 1923,00 euro;</t>
    </r>
    <r>
      <rPr>
        <sz val="12"/>
        <color indexed="10"/>
        <rFont val="Times New Roman"/>
        <family val="1"/>
      </rPr>
      <t xml:space="preserve">                                           </t>
    </r>
    <r>
      <rPr>
        <sz val="12"/>
        <rFont val="Times New Roman"/>
        <family val="1"/>
      </rPr>
      <t>2) Piemaksa 25% apmērā no 1923,00 euro: 480,75 euro;                                                            3) Kopējā bruto atlīdzība: 2403,75 euro;                                                                                        4) Kopējā bruto atlīdzība + VSAOI 23,59%: 2403,75 euro + 567,05 euro = 2970,80 euro.</t>
    </r>
  </si>
  <si>
    <r>
      <t xml:space="preserve">1)1923,00 euro                            2) 1923,00 * 25% = 480,75        3) 1923,00 + 480,75 = 2403,75  4) 2403,75 * 23,59 = 567,05      5) 2403,75 + 567,05=2970,80    6) 2970,80 / 168 = </t>
    </r>
    <r>
      <rPr>
        <u val="single"/>
        <sz val="12"/>
        <rFont val="Times New Roman"/>
        <family val="1"/>
      </rPr>
      <t>17,68 euro/h</t>
    </r>
  </si>
  <si>
    <t>11,57 euro/h * 10 % (adm.izmaksas) = 1,16 euro</t>
  </si>
  <si>
    <t>11,57 euro/h + 1,16 euro = 12,73 euro/h</t>
  </si>
  <si>
    <t xml:space="preserve">AB pakalpojuma mājoklī sniedzēja darba laiks tiek organizēts saskaņā ar Darba likuma 148. panta pirmās daļas noteikumiem, kas paredz, ka darbinieka darba laika ilgums netiek mērīts vai iepriekš noteikts, vai to var noteikt pats darbinieks. Darbiniekam, izmantojot savas zināšanas un profesionālās iemaņas, kā arī ievērojot Darba likumā noteikto, ir pienākums pašam organizēt savu darba laiku darba dienas ietvaros atkarībā no reālās situācijas darba vietā, kā arī pašam patstāvīgi plānot un noteikt laiku pārtraukumiem, atpūtai, ēšanai un citām aktivitātēm. AB pakalpojuma mājoklī sniedzējam tiek maksāts par AB pakalpojuma mājoklī nodrošināšanu diennakti. Viens AB pakalpojuma mājoklī sniedzējs sniedz pakalpojumu ne vairāk kā 4 diennaktis pēc kārtas. Ja bērnam ar FT, AB pakalpojums mājoklī ir nepieciešams vairāk par 4 diennaktīm, AB pakalpojuma mājoklī sniegšanā uz nakamām 4 diennaktīm tiek piesaistīts otrs AB pakalpojuma mājoklī sniedzējs.                                                                                                                                   </t>
  </si>
  <si>
    <t>Atlīdzība (darba samaksa + VSAOI (DD soc.nod)): darba alga speciālistiem, kas nodrošina pakalpojuma sniegšanu, ieskaitot VSAOI, sociālās garantijas un atvaļinājumu</t>
  </si>
  <si>
    <r>
      <t xml:space="preserve">1) 1143,00 euro                           2) 1143,00 * 25% = 285,75        3) 1143,00+285,75=1428,75       4) 1428,75 * 23,59=337,04        5) 1428,75+337,04=1765,79    6) 1765,79 / 168=10,51 euro/h   7) 10,51 * 12 = </t>
    </r>
    <r>
      <rPr>
        <u val="single"/>
        <sz val="12"/>
        <rFont val="Times New Roman"/>
        <family val="1"/>
      </rPr>
      <t>126,12 euro/ diennaktī</t>
    </r>
  </si>
  <si>
    <t xml:space="preserve">Mēnesī vidēji  21 darba diena, t.sk. 168 darba stundas. Atlīdzība (darba samaksa + VSAOI (DD soc. nod.)): darba alga, ieskaitot VSAOI, sociālās garantijas un atvaļinājumus.                                                                                                               
AB pakalpojuma mājoklī sniedzēja profesija tiek pielīdzināta aprūpētāja profesijai, līdz ar to AB pakalpojuma mājoklī sniedzējam atlīdzības izmaksas, saskaņā ar MK 26.04.2022. noteikumiem Nr. 262, klasificējas 43.1.apakšsaimē I A līmenī. 
AB pakalpojuma mājoklī sniedzējam, saskaņā ar Valsts un pašvaldību institūciju amatpersonu un darbinieku atlīdzības likuma 3. pielikumu attiecināma – 4. mēnešalgu grupa.                                                                      
Papildus AB pakalpojuma mājoklī sniedzējam, saskaņā ar MK 21.06.2022.. noteikumu Nr. 361 22. punktu, tiek maksāta piemaksa līdz 25 % apmērā no mēneša atalgojuma (jo amata pienākumi tiek daļēji pielīdzināti  sociālā darba speciālista darbam ilgstošas sociālās aprūpes un sociālās rehabilitācijas iestādē  bērniem ar smagiem garīgās attīstības traucējumiem).                                             
AB pakalpojuma mājoklī sniedzēja atalgojums:
1) Maksimālais aprūpētāja atalgojums mēnesī: 1143,00 euro;                                                     2) Piemaksa 25% apmērā no 1143,00 euro: 285,75 euro;                                                           
3) Kopējā bruto atlīdzība: 1428,75 euro                                                                                       4) Kopējā bruto atlīdzība + VSAOI 23.59 %: 1428,75 euro + 337,04 euro  = 1765,79 euro.     5) Ņemot vērā to, ka AB pakalpojuma mājoklī sniedzēja darba laiks netiek mērīts, AB pakalpojuma mājoklī sniedzējs pats plāno savu darba un atpūtas laiku, bet tiek pieņemts, ka pakalpojuma sniedzējs strādā 12 stundas diennaktī, nodrošinot AB pakalpojuma mājoklī sniegšanu.                                         
</t>
  </si>
  <si>
    <t>Sociālais darbinieks darbam ar vienu bērnu ar FT velta vismaz vienu stundu diennaktī (t.sk. dokumentu kārtošana). Sociālā darbinieka noslodzes aprēķins: pakalpojuma apmērs stundās diennaktī (uz 1 bērnu) - 1 stunda; pakalpojuma apmērs stundās gadā (uz 1 bērnu) - 1 stunda * 365 dienas = 365 stundas; slodžu skaits - 365 stundas / 2002 darba stundas = 0.18 slodzes.</t>
  </si>
  <si>
    <r>
      <rPr>
        <sz val="12"/>
        <rFont val="Times New Roman"/>
        <family val="1"/>
      </rPr>
      <t xml:space="preserve">Mēnesī vidēji  21 darba diena, t.sk. 168 darba stundas. Atlīdzība (darba samaksa + VSAOI (DD soc. nod.)): darba alga, ieskaitot VSAOI, sociālās garantijas un atvaļinājumus.               Sociālais darbinieks saskaņā ar MK 26.04.2022. noteikumiem Nr. 262, klasificējas 43.1. apakšsaimē, V A līmenī. Sociālajam darbiniekam saskaņā ar Valsts un pašvaldību institūciju amatpersonu un darbinieku atlīdzības likuma 3. pielikumu piemērojama – 9. mēnešalgu grupa. Papildus sociālajam darbiniekam saskaņā ar MK 21.06.2022. noteikumu Nr. 361 22. punktu tiek maksāta piemaksa līdz 25 % apmērā no mēneša atalgojuma (jo amata pienākumi tiek pielīdzināti sociālā darbinieka darbam ilgstošas sociālās aprūpes un sociālās rehabilitācijas institūcijā  bērniem ar smagiem garīgās attīstības traucējumiem). </t>
    </r>
    <r>
      <rPr>
        <sz val="12"/>
        <color indexed="10"/>
        <rFont val="Times New Roman"/>
        <family val="1"/>
      </rPr>
      <t xml:space="preserve">
</t>
    </r>
    <r>
      <rPr>
        <sz val="12"/>
        <rFont val="Times New Roman"/>
        <family val="1"/>
      </rPr>
      <t>Sociālā darbinieka atalgojums:                                                                                                    1) Maksimālais sociālā darbinieka atalgojums mēnesī: 1923,00 euro;</t>
    </r>
    <r>
      <rPr>
        <sz val="12"/>
        <color indexed="10"/>
        <rFont val="Times New Roman"/>
        <family val="1"/>
      </rPr>
      <t xml:space="preserve">                                           </t>
    </r>
    <r>
      <rPr>
        <sz val="12"/>
        <rFont val="Times New Roman"/>
        <family val="1"/>
      </rPr>
      <t>2) Piemaksa 25% apmērā no 1923,00 euro: 480,75 euro;                                                            3) Kopējā bruto atlīdzība: 2403,75 euro;                                                                                        4) Kopējā bruto atlīdzība + VSAOI 23,59%: 2403,75 euro + 567,05 euro = 2970,80 euro;       5) 2970,80 euro/1 klients /30 dienas = 99,03 euro x 0.18 slodzes = 17,82 euro/diennaktī.</t>
    </r>
  </si>
  <si>
    <r>
      <t xml:space="preserve">1)1923,00 euro                            2) 1923,00 * 25% = 480,75        3) 1923,00 + 480,75 = 2403,75  4) 2403,75 * 23,59 = 567,05      5) 2403,75 + 567,05=2970,80    6) 2970,80/1/30*0,18= </t>
    </r>
    <r>
      <rPr>
        <u val="single"/>
        <sz val="12"/>
        <rFont val="Times New Roman"/>
        <family val="1"/>
      </rPr>
      <t>17.82 euro/diennaktī</t>
    </r>
  </si>
  <si>
    <t xml:space="preserve">Sociālais darbinieks darbam ar vienu bērnu ar FT velta vismaz vienu stundu diennaktī (t.sk. dokumentu kārtošana). Sociālā darbinieka noslodzes aprēķins: pakalpojuma apmērs stundās diennaktī (uz 1 bērnu) - 1 stunda; pakalpojuma apmērs stundās gadā (uz 1 bērnu) - 1 stunda * 365 dienas = 365 stundas; slodžu skaits - 365 stundas / 2002 darba stundas = 0.18 slodzes. </t>
  </si>
  <si>
    <t>Sertificēta māsa darbam ar vienu bērnu ar FT velta ne vairāk kā vienu stundu diennaktī medicīnisko manipulāciju veikšanai. Sertificētas māsas noslodzes aprēķins: pakalpojuma apmērs stundās diennaktī (uz 1 bērnu) - 1 stunda; pakalpojuma apmērs stundās gadā (uz 1 bērnu) - 1 stunda * 365 dienas = 365 stundas; slodžu skaits - 365 stundas / 2002 darba stundas = 0.18 slodzes.</t>
  </si>
  <si>
    <t>Darba devēja veselības apdrošināšanas izdevumi (aprēķins 12.4.pielikumā)</t>
  </si>
  <si>
    <r>
      <t xml:space="preserve">1)1308,00 euro                            2) 1308,00 * 25% = 327,00        3) 1308,00 + 327,00 = 1635,00  4) 1635,00 * 23,59 = 385,00          5) 2020,70/1/30*0,18= </t>
    </r>
    <r>
      <rPr>
        <u val="single"/>
        <sz val="12"/>
        <rFont val="Times New Roman"/>
        <family val="1"/>
      </rPr>
      <t>12,12 euro/diennaktī</t>
    </r>
  </si>
  <si>
    <r>
      <t xml:space="preserve">1)1923,00 euro                            2) 1923,00 * 25% = 480,75        3) 1923,00 + 480,75 = 2403,75  4) 2403,75 * 23,59 = 567,05      5) 2403,75 + 567,05=2970,80    6) 2970,80/1/30*0,18= </t>
    </r>
    <r>
      <rPr>
        <u val="single"/>
        <sz val="12"/>
        <rFont val="Times New Roman"/>
        <family val="1"/>
      </rPr>
      <t>17,82 euro/diennaktī</t>
    </r>
  </si>
  <si>
    <r>
      <t xml:space="preserve">2) </t>
    </r>
    <r>
      <rPr>
        <b/>
        <u val="single"/>
        <sz val="11"/>
        <rFont val="Times New Roman"/>
        <family val="1"/>
      </rPr>
      <t>Aprēķins</t>
    </r>
    <r>
      <rPr>
        <sz val="11"/>
        <rFont val="Times New Roman"/>
        <family val="1"/>
      </rPr>
      <t xml:space="preserve">: 143,94 (atlīdzības izmaksas kopā AB pakalpojumam mājoklī </t>
    </r>
    <r>
      <rPr>
        <i/>
        <sz val="11"/>
        <rFont val="Times New Roman"/>
        <family val="1"/>
      </rPr>
      <t>nepiesaistot</t>
    </r>
    <r>
      <rPr>
        <sz val="11"/>
        <rFont val="Times New Roman"/>
        <family val="1"/>
      </rPr>
      <t xml:space="preserve"> ārstniecības personu) * 10 % (normatīvajos aktos pieņemtais administrēšanas izdevumu apmērs dažādu sociālo pakalpojumu administrēšanai) = 14,39 euro; 156,06 (atlīdzības izmaksas kopā AB pakalpojumam mājoklī </t>
    </r>
    <r>
      <rPr>
        <i/>
        <sz val="11"/>
        <rFont val="Times New Roman"/>
        <family val="1"/>
      </rPr>
      <t>piesaistot</t>
    </r>
    <r>
      <rPr>
        <sz val="11"/>
        <rFont val="Times New Roman"/>
        <family val="1"/>
      </rPr>
      <t xml:space="preserve"> ārstniecības personu) * 10 % (normatīvajos aktos pieņemtais administrēšanas izdevumu apmērs dažādu sociālo pakalpojumu administrēšanai) = 15,61 euro</t>
    </r>
  </si>
  <si>
    <t xml:space="preserve">Mēnesī vidēji  21 darba diena, t.sk. 168 darba stundas. Atlīdzība (darba samaksa + VSAOI (DD soc. nod.)): darba alga, ieskaitot VSAOI, sociālās garantijas un atvaļinājumus.                                                                                                               
AB pakalpojuma mājoklī sniedzēja profesija tiek pielīdzināta aprūpētāja profesijai, līdz ar to AB pakalpojuma mājoklī sniedzējam atlīdzības izmaksas, saskaņā ar MK 26.04.2022. noteikumiem Nr. 262, klasificējas 43.1.apakšsaimē I A līmenī. 
AB pakalpojuma mājoklī sniedzējam, saskaņā ar Valsts un pašvaldību institūciju amatpersonu un darbinieku atlīdzības likuma 3. pielikumu attiecināma – 4. mēnešalgu grupa.                                                                      
Papildus AB pakalpojuma mājoklī sniedzējam, saskaņā ar MK 21.06.2022.. noteikumu Nr. 361 22. punktu, tiek maksāta piemaksa līdz 25 % apmērā no mēneša atalgojuma (jo amata pienākumi tiek daļēji pielīdzināti  sociālā darba speciālista darbam ilgstošas sociālās aprūpes un sociālās rehabilitācijas iestādē  bērniem ar smagiem garīgās attīstības traucējumiem).                                             
AB pakalpojuma mājoklī sniedzēja atalgojums:
1) Maksimālais aprūpētāja atalgojums mēnesī: 1143,00 euro;                                                                             2) Piemaksa 25% apmērā no 1143,00 euro: 285,75 euro;                                                           
3) Kopējā bruto atlīdzība: 1428,75 euro                                                                                                              4) Kopējā bruto atlīdzība + VSAOI 23.59 %: 1428,75 euro + 337,04 euro  = 1765,79 euro.                              5) Ņemot vērā to, ka AB pakalpojuma mājoklī sniedzēja darba laiks netiek mērīts, AB pakalpojuma mājoklī sniedzējs pats plāno savu darba un atpūtas laiku, bet tiek pieņemts, ka pakalpojuma sniedzējs strādā 12 stundas diennaktī, nodrošinot AB pakalpojuma mājoklī sniegšanu.                                         
</t>
  </si>
  <si>
    <r>
      <rPr>
        <sz val="12"/>
        <rFont val="Times New Roman"/>
        <family val="1"/>
      </rPr>
      <t xml:space="preserve">Mēnesī vidēji  21 darba diena, t.sk. 168 darba stundas. Atlīdzība (darba samaksa + VSAOI (DD soc. nod.)): darba alga, ieskaitot VSAOI, sociālās garantijas un atvaļinājumus.               Sociālais darbinieks saskaņā ar MK 26.04.2022. noteikumiem Nr. 262, klasificējas 43.1. apakšsaimē, V A līmenī. Sociālajam darbiniekam saskaņā ar Valsts un pašvaldību institūciju amatpersonu un darbinieku atlīdzības likuma 3. pielikumu piemērojama – 9. mēnešalgu grupa. Papildus sociālajam darbiniekam saskaņā ar MK 21.06.2022. noteikumu Nr. 361 22. punktu tiek maksāta piemaksa līdz 25 % apmērā no mēneša atalgojuma (jo amata pienākumi tiek pielīdzināti sociālā darbinieka darbam ilgstošas sociālās aprūpes un sociālās rehabilitācijas institūcijā  bērniem ar smagiem garīgās attīstības traucējumiem). </t>
    </r>
    <r>
      <rPr>
        <sz val="12"/>
        <color indexed="10"/>
        <rFont val="Times New Roman"/>
        <family val="1"/>
      </rPr>
      <t xml:space="preserve">
</t>
    </r>
    <r>
      <rPr>
        <sz val="12"/>
        <rFont val="Times New Roman"/>
        <family val="1"/>
      </rPr>
      <t>Sociālā darbinieka atalgojums:                                                                                                                            1) Maksimālais sociālā darbinieka atalgojums mēnesī: 1923,00 euro;</t>
    </r>
    <r>
      <rPr>
        <sz val="12"/>
        <color indexed="10"/>
        <rFont val="Times New Roman"/>
        <family val="1"/>
      </rPr>
      <t xml:space="preserve">                                                                           </t>
    </r>
    <r>
      <rPr>
        <sz val="12"/>
        <rFont val="Times New Roman"/>
        <family val="1"/>
      </rPr>
      <t>2) Piemaksa 25% apmērā no 1923,00 euro: 480,75 euro;                                                                                    3) Kopējā bruto atlīdzība: 2403,75 euro;                                                                                                             4) Kopējā bruto atlīdzība + VSAOI 23,59%: 2403,75 euro + 567,05 euro = 2970,80 euro;                                              5) 2970,80 euro/1 klients /30 dienas = 99,03 euro x 0.18 slodzes = 17,82 euro/diennaktī.</t>
    </r>
  </si>
  <si>
    <t xml:space="preserve">Mēnesī vidēji  21 darba diena, t.sk. 168 darba stundas. Atlīdzība (darba samaksa + VSAOI (DD soc. nod.)): darba alga, ieskaitot VSAOI, sociālās garantijas un atvaļinājumus.               Sertificēta māsa, saskaņā ar MK 26.04.2022. noteikumiem Nr. 262, klasificējas 6.2. apakšsaimē, IV A līmenī. Sertificētai māsai saskaņā ar Valsts un pašvaldību institūciju amatpersonu un darbinieku atlīdzības likuma 3. pielikumu piemērojama – 6. mēnešalgu grupa. Papildus medicīnas māsai saskaņā ar MK 21.06.2022. noteikumu Nr. 361 22. punktu tiek maksāta piemaksa līdz 25 % apmērā no mēneša atalgojuma (jo amata pienākumi tiek pielīdzināti sociālā darbinieka darbam ilgstošas sociālās aprūpes un sociālās rehabilitācijas institūcijā  bērniem ar smagiem garīgās attīstības traucējumiem). 
Sertificētai māsai atalgojums mēnesī:                                                                                                                  1) Maksimālais atalgojums sertificētai māsai mēnesī: 1308,00 euro;                                                                                2) Piemaksa 25% apmērā no 1308,00 euro: 327,00 euro;                                                                                    3) Kopējā bruto atlīdzība mēnesī: 1635,00 euro;                                                                                                 4) Kopējā bruto atlīdzība + VSAOI 23,59%: 1635,00 + 385,70 = 2020,70 euro;                                                             5) 2020,70 euro/1 klients /30 dienas = 67,36 euro x 0,18 slodzes = 12,12 euro/diennaktī.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</si>
</sst>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Jā&quot;;&quot;Jā&quot;;&quot;Nē&quot;"/>
    <numFmt numFmtId="171" formatCode="&quot;Patiess&quot;;&quot;Patiess&quot;;&quot;Aplams&quot;"/>
    <numFmt numFmtId="172" formatCode="&quot;Ieslēgts&quot;;&quot;Ieslēgts&quot;;&quot;Izslēgts&quot;"/>
    <numFmt numFmtId="173" formatCode="[$€-2]\ #\ ##,000_);[Red]\([$€-2]\ #\ ##,000\)"/>
    <numFmt numFmtId="174" formatCode="0.0"/>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s>
  <fonts count="74">
    <font>
      <sz val="11"/>
      <color theme="1"/>
      <name val="Calibri"/>
      <family val="2"/>
    </font>
    <font>
      <sz val="11"/>
      <color indexed="8"/>
      <name val="Calibri"/>
      <family val="2"/>
    </font>
    <font>
      <i/>
      <sz val="12"/>
      <name val="Times New Roman"/>
      <family val="1"/>
    </font>
    <font>
      <sz val="12"/>
      <name val="Times New Roman"/>
      <family val="1"/>
    </font>
    <font>
      <b/>
      <sz val="14"/>
      <name val="Times New Roman"/>
      <family val="1"/>
    </font>
    <font>
      <sz val="14"/>
      <name val="Times New Roman"/>
      <family val="1"/>
    </font>
    <font>
      <b/>
      <sz val="11"/>
      <name val="Times New Roman"/>
      <family val="1"/>
    </font>
    <font>
      <sz val="10"/>
      <name val="Arial"/>
      <family val="2"/>
    </font>
    <font>
      <sz val="11"/>
      <name val="Times New Roman"/>
      <family val="1"/>
    </font>
    <font>
      <b/>
      <i/>
      <sz val="11"/>
      <name val="Times New Roman"/>
      <family val="1"/>
    </font>
    <font>
      <u val="single"/>
      <sz val="11"/>
      <name val="Times New Roman"/>
      <family val="1"/>
    </font>
    <font>
      <b/>
      <sz val="11"/>
      <color indexed="8"/>
      <name val="Times New Roman"/>
      <family val="1"/>
    </font>
    <font>
      <b/>
      <sz val="12"/>
      <name val="Times New Roman"/>
      <family val="1"/>
    </font>
    <font>
      <sz val="11"/>
      <color indexed="8"/>
      <name val="Times New Roman"/>
      <family val="1"/>
    </font>
    <font>
      <b/>
      <u val="single"/>
      <sz val="11"/>
      <color indexed="8"/>
      <name val="Times New Roman"/>
      <family val="1"/>
    </font>
    <font>
      <i/>
      <sz val="11"/>
      <name val="Times New Roman"/>
      <family val="1"/>
    </font>
    <font>
      <sz val="12"/>
      <color indexed="10"/>
      <name val="Times New Roman"/>
      <family val="1"/>
    </font>
    <font>
      <b/>
      <u val="single"/>
      <sz val="11"/>
      <name val="Times New Roman"/>
      <family val="1"/>
    </font>
    <font>
      <u val="single"/>
      <sz val="12"/>
      <name val="Times New Roman"/>
      <family val="1"/>
    </font>
    <font>
      <b/>
      <sz val="11"/>
      <color indexed="52"/>
      <name val="Calibri"/>
      <family val="2"/>
    </font>
    <font>
      <sz val="11"/>
      <color indexed="10"/>
      <name val="Calibri"/>
      <family val="2"/>
    </font>
    <font>
      <u val="single"/>
      <sz val="11"/>
      <color indexed="30"/>
      <name val="Calibri"/>
      <family val="2"/>
    </font>
    <font>
      <sz val="11"/>
      <color indexed="62"/>
      <name val="Calibri"/>
      <family val="2"/>
    </font>
    <font>
      <sz val="11"/>
      <color indexed="9"/>
      <name val="Calibri"/>
      <family val="2"/>
    </font>
    <font>
      <u val="single"/>
      <sz val="11"/>
      <color indexed="25"/>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color indexed="8"/>
      <name val="Arial"/>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2"/>
      <color indexed="8"/>
      <name val="Calibri"/>
      <family val="2"/>
    </font>
    <font>
      <i/>
      <sz val="11"/>
      <color indexed="8"/>
      <name val="Times New Roman"/>
      <family val="1"/>
    </font>
    <font>
      <sz val="12"/>
      <color indexed="8"/>
      <name val="Times New Roman"/>
      <family val="1"/>
    </font>
    <font>
      <b/>
      <sz val="12"/>
      <color indexed="8"/>
      <name val="Times New Roman"/>
      <family val="1"/>
    </font>
    <font>
      <b/>
      <sz val="14"/>
      <color indexed="8"/>
      <name val="Times New Roman"/>
      <family val="1"/>
    </font>
    <font>
      <b/>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i/>
      <sz val="11"/>
      <color theme="1"/>
      <name val="Times New Roman"/>
      <family val="1"/>
    </font>
    <font>
      <sz val="11"/>
      <color theme="1"/>
      <name val="Times New Roman"/>
      <family val="1"/>
    </font>
    <font>
      <b/>
      <sz val="11"/>
      <color theme="1"/>
      <name val="Times New Roman"/>
      <family val="1"/>
    </font>
    <font>
      <sz val="12"/>
      <color theme="1"/>
      <name val="Times New Roman"/>
      <family val="1"/>
    </font>
    <font>
      <sz val="12"/>
      <color rgb="FF000000"/>
      <name val="Times New Roman"/>
      <family val="1"/>
    </font>
    <font>
      <b/>
      <sz val="12"/>
      <color theme="1"/>
      <name val="Times New Roman"/>
      <family val="1"/>
    </font>
    <font>
      <sz val="12"/>
      <color rgb="FFFF0000"/>
      <name val="Times New Roman"/>
      <family val="1"/>
    </font>
    <font>
      <b/>
      <sz val="14"/>
      <color theme="1"/>
      <name val="Times New Roman"/>
      <family val="1"/>
    </font>
    <font>
      <b/>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7" fillId="0" borderId="0">
      <alignment/>
      <protection/>
    </xf>
    <xf numFmtId="0" fontId="58" fillId="0" borderId="0">
      <alignment/>
      <protection/>
    </xf>
    <xf numFmtId="0" fontId="59" fillId="0" borderId="0" applyNumberFormat="0" applyBorder="0" applyProtection="0">
      <alignment/>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4">
    <xf numFmtId="0" fontId="0" fillId="0" borderId="0" xfId="0" applyFont="1" applyAlignment="1">
      <alignment/>
    </xf>
    <xf numFmtId="0" fontId="64" fillId="0" borderId="0" xfId="0" applyFont="1" applyAlignment="1">
      <alignment horizontal="left" vertical="center" indent="5"/>
    </xf>
    <xf numFmtId="0" fontId="65" fillId="0" borderId="0" xfId="0" applyFont="1" applyAlignment="1">
      <alignment horizontal="right"/>
    </xf>
    <xf numFmtId="0" fontId="66" fillId="0" borderId="10" xfId="0" applyFont="1" applyBorder="1" applyAlignment="1">
      <alignment horizontal="center"/>
    </xf>
    <xf numFmtId="0" fontId="67" fillId="11"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top" wrapText="1"/>
    </xf>
    <xf numFmtId="0" fontId="69" fillId="0" borderId="10" xfId="58" applyFont="1" applyBorder="1" applyAlignment="1">
      <alignment horizontal="left" vertical="top" wrapText="1"/>
      <protection/>
    </xf>
    <xf numFmtId="0" fontId="58" fillId="0" borderId="10" xfId="58" applyBorder="1">
      <alignment/>
      <protection/>
    </xf>
    <xf numFmtId="0" fontId="70" fillId="11" borderId="10" xfId="0" applyFont="1" applyFill="1" applyBorder="1" applyAlignment="1">
      <alignment horizontal="center" vertical="center"/>
    </xf>
    <xf numFmtId="0" fontId="70" fillId="11" borderId="10" xfId="0" applyFont="1" applyFill="1" applyBorder="1" applyAlignment="1">
      <alignment horizontal="center" vertical="center" wrapText="1"/>
    </xf>
    <xf numFmtId="0" fontId="6" fillId="11" borderId="10" xfId="59" applyFont="1" applyFill="1" applyBorder="1" applyAlignment="1">
      <alignment horizontal="center" vertical="center" wrapText="1"/>
    </xf>
    <xf numFmtId="0" fontId="70" fillId="5" borderId="10" xfId="0" applyFont="1" applyFill="1" applyBorder="1" applyAlignment="1">
      <alignment horizontal="center"/>
    </xf>
    <xf numFmtId="0" fontId="68" fillId="5" borderId="10" xfId="0" applyFont="1" applyFill="1" applyBorder="1" applyAlignment="1">
      <alignment horizontal="left" wrapText="1"/>
    </xf>
    <xf numFmtId="0" fontId="0" fillId="5" borderId="10" xfId="0" applyFill="1" applyBorder="1" applyAlignment="1">
      <alignment/>
    </xf>
    <xf numFmtId="0" fontId="58" fillId="5" borderId="10" xfId="58" applyFill="1" applyBorder="1">
      <alignment/>
      <protection/>
    </xf>
    <xf numFmtId="0" fontId="66" fillId="0" borderId="10" xfId="57" applyFont="1" applyBorder="1" applyAlignment="1">
      <alignment horizontal="center" vertical="center" wrapText="1"/>
      <protection/>
    </xf>
    <xf numFmtId="0" fontId="66" fillId="0" borderId="10" xfId="57" applyFont="1" applyBorder="1" applyAlignment="1">
      <alignment horizontal="center" vertical="center"/>
      <protection/>
    </xf>
    <xf numFmtId="2" fontId="66" fillId="0" borderId="10" xfId="57" applyNumberFormat="1" applyFont="1" applyBorder="1" applyAlignment="1">
      <alignment horizontal="center" vertical="center"/>
      <protection/>
    </xf>
    <xf numFmtId="0" fontId="66" fillId="33" borderId="10" xfId="57" applyFont="1" applyFill="1" applyBorder="1" applyAlignment="1">
      <alignment horizontal="center" vertical="center" wrapText="1"/>
      <protection/>
    </xf>
    <xf numFmtId="0" fontId="66" fillId="0" borderId="11" xfId="57" applyFont="1" applyBorder="1">
      <alignment/>
      <protection/>
    </xf>
    <xf numFmtId="0" fontId="66" fillId="0" borderId="12" xfId="57" applyFont="1" applyBorder="1">
      <alignment/>
      <protection/>
    </xf>
    <xf numFmtId="0" fontId="67" fillId="5" borderId="10" xfId="57" applyFont="1" applyFill="1" applyBorder="1" applyAlignment="1">
      <alignment horizontal="center" vertical="center" wrapText="1"/>
      <protection/>
    </xf>
    <xf numFmtId="0" fontId="66" fillId="5" borderId="10" xfId="57" applyFont="1" applyFill="1" applyBorder="1" applyAlignment="1">
      <alignment horizontal="center" vertical="center"/>
      <protection/>
    </xf>
    <xf numFmtId="0" fontId="10" fillId="19" borderId="10" xfId="53" applyFont="1" applyFill="1" applyBorder="1" applyAlignment="1">
      <alignment horizontal="center"/>
    </xf>
    <xf numFmtId="0" fontId="67" fillId="19" borderId="10" xfId="57" applyFont="1" applyFill="1" applyBorder="1" applyAlignment="1">
      <alignment horizontal="left" vertical="center"/>
      <protection/>
    </xf>
    <xf numFmtId="0" fontId="67" fillId="19" borderId="10" xfId="57" applyFont="1" applyFill="1" applyBorder="1" applyAlignment="1">
      <alignment horizontal="center" vertical="center" wrapText="1"/>
      <protection/>
    </xf>
    <xf numFmtId="4" fontId="67" fillId="19" borderId="10" xfId="57" applyNumberFormat="1" applyFont="1" applyFill="1" applyBorder="1" applyAlignment="1">
      <alignment horizontal="center" vertical="center"/>
      <protection/>
    </xf>
    <xf numFmtId="0" fontId="9" fillId="5" borderId="10" xfId="57" applyFont="1" applyFill="1" applyBorder="1" applyAlignment="1">
      <alignment horizontal="center" vertical="center"/>
      <protection/>
    </xf>
    <xf numFmtId="0" fontId="68" fillId="0" borderId="10" xfId="0" applyFont="1" applyBorder="1" applyAlignment="1">
      <alignment horizontal="left" vertical="center" wrapText="1"/>
    </xf>
    <xf numFmtId="0" fontId="66" fillId="0" borderId="0" xfId="57" applyFont="1" applyAlignment="1">
      <alignment horizontal="left" vertical="center" wrapText="1"/>
      <protection/>
    </xf>
    <xf numFmtId="0" fontId="67" fillId="19" borderId="10" xfId="57" applyFont="1" applyFill="1" applyBorder="1" applyAlignment="1">
      <alignment horizontal="right" vertical="center" wrapText="1"/>
      <protection/>
    </xf>
    <xf numFmtId="0" fontId="67" fillId="19" borderId="10" xfId="57" applyFont="1" applyFill="1" applyBorder="1" applyAlignment="1">
      <alignment vertical="center"/>
      <protection/>
    </xf>
    <xf numFmtId="2" fontId="3" fillId="0" borderId="10" xfId="57" applyNumberFormat="1" applyFont="1" applyBorder="1" applyAlignment="1">
      <alignment horizontal="center" vertical="center"/>
      <protection/>
    </xf>
    <xf numFmtId="4" fontId="3" fillId="0" borderId="10" xfId="57" applyNumberFormat="1" applyFont="1" applyBorder="1" applyAlignment="1">
      <alignment horizontal="center" vertical="center"/>
      <protection/>
    </xf>
    <xf numFmtId="2" fontId="12" fillId="0" borderId="10" xfId="57" applyNumberFormat="1" applyFont="1" applyBorder="1" applyAlignment="1">
      <alignment horizontal="center" vertical="center"/>
      <protection/>
    </xf>
    <xf numFmtId="0" fontId="0" fillId="0" borderId="0" xfId="0" applyAlignment="1">
      <alignment/>
    </xf>
    <xf numFmtId="0" fontId="66" fillId="0" borderId="10" xfId="0" applyFont="1" applyBorder="1" applyAlignment="1">
      <alignment horizontal="center" vertical="center"/>
    </xf>
    <xf numFmtId="0" fontId="6" fillId="5" borderId="10" xfId="57" applyFont="1" applyFill="1" applyBorder="1" applyAlignment="1">
      <alignment horizontal="center" vertical="center" wrapText="1"/>
      <protection/>
    </xf>
    <xf numFmtId="0" fontId="66" fillId="0" borderId="0" xfId="0" applyFont="1" applyAlignment="1">
      <alignment horizontal="left" wrapText="1"/>
    </xf>
    <xf numFmtId="0" fontId="6" fillId="5" borderId="10" xfId="57" applyFont="1" applyFill="1" applyBorder="1" applyAlignment="1">
      <alignment horizontal="center" vertical="center" wrapText="1"/>
      <protection/>
    </xf>
    <xf numFmtId="0" fontId="67" fillId="5" borderId="10" xfId="57" applyFont="1" applyFill="1" applyBorder="1" applyAlignment="1">
      <alignment horizontal="left" vertical="center" wrapText="1"/>
      <protection/>
    </xf>
    <xf numFmtId="0" fontId="15" fillId="0" borderId="0" xfId="0" applyFont="1" applyAlignment="1">
      <alignment horizontal="right"/>
    </xf>
    <xf numFmtId="0" fontId="71" fillId="0" borderId="10" xfId="0" applyFont="1" applyBorder="1" applyAlignment="1">
      <alignment horizontal="left" vertical="top" wrapText="1"/>
    </xf>
    <xf numFmtId="0" fontId="71" fillId="0" borderId="10" xfId="58" applyFont="1" applyBorder="1" applyAlignment="1">
      <alignment horizontal="left" vertical="top" wrapText="1"/>
      <protection/>
    </xf>
    <xf numFmtId="0" fontId="8" fillId="5" borderId="10" xfId="57" applyFont="1" applyFill="1" applyBorder="1" applyAlignment="1">
      <alignment horizontal="center" vertical="center"/>
      <protection/>
    </xf>
    <xf numFmtId="4" fontId="6" fillId="5" borderId="10" xfId="57" applyNumberFormat="1" applyFont="1" applyFill="1" applyBorder="1" applyAlignment="1">
      <alignment horizontal="center" vertical="center"/>
      <protection/>
    </xf>
    <xf numFmtId="0" fontId="70" fillId="19" borderId="10" xfId="0" applyFont="1" applyFill="1" applyBorder="1" applyAlignment="1">
      <alignment horizontal="center"/>
    </xf>
    <xf numFmtId="0" fontId="3" fillId="33" borderId="10" xfId="53" applyFont="1" applyFill="1" applyBorder="1" applyAlignment="1">
      <alignment/>
    </xf>
    <xf numFmtId="0" fontId="3" fillId="33" borderId="10" xfId="53" applyFont="1" applyFill="1" applyBorder="1" applyAlignment="1">
      <alignment horizontal="left"/>
    </xf>
    <xf numFmtId="0" fontId="3" fillId="33" borderId="0" xfId="0" applyFont="1" applyFill="1" applyAlignment="1">
      <alignment/>
    </xf>
    <xf numFmtId="0" fontId="68" fillId="0" borderId="10" xfId="0" applyFont="1" applyBorder="1" applyAlignment="1">
      <alignment vertical="top" wrapText="1"/>
    </xf>
    <xf numFmtId="0" fontId="68" fillId="0" borderId="10" xfId="0" applyFont="1" applyBorder="1" applyAlignment="1">
      <alignment vertical="center" wrapText="1"/>
    </xf>
    <xf numFmtId="0" fontId="67" fillId="5" borderId="13" xfId="0" applyFont="1" applyFill="1" applyBorder="1" applyAlignment="1">
      <alignment horizontal="center" vertical="center" wrapText="1"/>
    </xf>
    <xf numFmtId="0" fontId="67" fillId="5" borderId="14" xfId="0" applyFont="1" applyFill="1" applyBorder="1" applyAlignment="1">
      <alignment horizontal="center" vertical="center" wrapText="1"/>
    </xf>
    <xf numFmtId="0" fontId="3" fillId="0" borderId="10" xfId="57" applyFont="1" applyBorder="1" applyAlignment="1">
      <alignment horizontal="left" vertical="top" wrapText="1"/>
      <protection/>
    </xf>
    <xf numFmtId="0" fontId="67" fillId="11" borderId="10" xfId="0" applyFont="1" applyFill="1" applyBorder="1" applyAlignment="1">
      <alignment horizontal="center" vertical="center" wrapText="1"/>
    </xf>
    <xf numFmtId="0" fontId="66" fillId="0" borderId="10" xfId="0" applyFont="1" applyBorder="1" applyAlignment="1">
      <alignment horizontal="center"/>
    </xf>
    <xf numFmtId="0" fontId="3" fillId="33" borderId="10" xfId="53" applyFont="1" applyFill="1" applyBorder="1" applyAlignment="1">
      <alignment horizontal="left"/>
    </xf>
    <xf numFmtId="0" fontId="3" fillId="33" borderId="10" xfId="53" applyFont="1" applyFill="1" applyBorder="1" applyAlignment="1">
      <alignment/>
    </xf>
    <xf numFmtId="0" fontId="5" fillId="0" borderId="15" xfId="0" applyFont="1" applyBorder="1" applyAlignment="1">
      <alignment horizontal="center"/>
    </xf>
    <xf numFmtId="0" fontId="2" fillId="0" borderId="0" xfId="0" applyFont="1" applyAlignment="1">
      <alignment horizontal="right" wrapText="1"/>
    </xf>
    <xf numFmtId="0" fontId="3" fillId="0" borderId="0" xfId="0" applyFont="1" applyAlignment="1">
      <alignment horizontal="right" wrapText="1"/>
    </xf>
    <xf numFmtId="0" fontId="4" fillId="0" borderId="0" xfId="0" applyFont="1" applyAlignment="1">
      <alignment horizontal="center" wrapText="1"/>
    </xf>
    <xf numFmtId="0" fontId="72" fillId="19" borderId="10" xfId="0" applyFont="1" applyFill="1" applyBorder="1" applyAlignment="1">
      <alignment horizontal="center"/>
    </xf>
    <xf numFmtId="0" fontId="67" fillId="0" borderId="0" xfId="0" applyFont="1" applyAlignment="1">
      <alignment horizontal="center"/>
    </xf>
    <xf numFmtId="0" fontId="70" fillId="5" borderId="16" xfId="0" applyFont="1" applyFill="1" applyBorder="1" applyAlignment="1">
      <alignment horizontal="right"/>
    </xf>
    <xf numFmtId="0" fontId="70" fillId="5" borderId="17" xfId="0" applyFont="1" applyFill="1" applyBorder="1" applyAlignment="1">
      <alignment horizontal="right"/>
    </xf>
    <xf numFmtId="0" fontId="70" fillId="5" borderId="18" xfId="0" applyFont="1" applyFill="1" applyBorder="1" applyAlignment="1">
      <alignment horizontal="right"/>
    </xf>
    <xf numFmtId="0" fontId="66" fillId="0" borderId="0" xfId="0" applyFont="1" applyAlignment="1">
      <alignment horizontal="left"/>
    </xf>
    <xf numFmtId="0" fontId="66" fillId="5" borderId="16" xfId="57" applyFont="1" applyFill="1" applyBorder="1" applyAlignment="1">
      <alignment horizontal="left" vertical="center" wrapText="1"/>
      <protection/>
    </xf>
    <xf numFmtId="0" fontId="66" fillId="5" borderId="18" xfId="57" applyFont="1" applyFill="1" applyBorder="1" applyAlignment="1">
      <alignment horizontal="left" vertical="center" wrapText="1"/>
      <protection/>
    </xf>
    <xf numFmtId="0" fontId="8" fillId="5" borderId="19" xfId="57" applyFont="1" applyFill="1" applyBorder="1" applyAlignment="1">
      <alignment horizontal="center" vertical="center"/>
      <protection/>
    </xf>
    <xf numFmtId="0" fontId="6" fillId="5" borderId="10" xfId="57" applyFont="1" applyFill="1" applyBorder="1" applyAlignment="1">
      <alignment horizontal="center" vertical="center" wrapText="1"/>
      <protection/>
    </xf>
    <xf numFmtId="0" fontId="6" fillId="5" borderId="10" xfId="57" applyFont="1" applyFill="1" applyBorder="1" applyAlignment="1">
      <alignment horizontal="center" vertical="center"/>
      <protection/>
    </xf>
    <xf numFmtId="0" fontId="67" fillId="5" borderId="13" xfId="0" applyFont="1" applyFill="1" applyBorder="1" applyAlignment="1">
      <alignment horizontal="left" vertical="top" wrapText="1"/>
    </xf>
    <xf numFmtId="0" fontId="67" fillId="5" borderId="14" xfId="0" applyFont="1" applyFill="1" applyBorder="1" applyAlignment="1">
      <alignment horizontal="left" vertical="top" wrapText="1"/>
    </xf>
    <xf numFmtId="0" fontId="67" fillId="5" borderId="13" xfId="57" applyFont="1" applyFill="1" applyBorder="1" applyAlignment="1">
      <alignment horizontal="center" vertical="center" wrapText="1"/>
      <protection/>
    </xf>
    <xf numFmtId="0" fontId="67" fillId="5" borderId="14" xfId="57" applyFont="1" applyFill="1" applyBorder="1" applyAlignment="1">
      <alignment horizontal="center" vertical="center" wrapText="1"/>
      <protection/>
    </xf>
    <xf numFmtId="0" fontId="67" fillId="19" borderId="13" xfId="57" applyFont="1" applyFill="1" applyBorder="1" applyAlignment="1">
      <alignment horizontal="center" vertical="center" wrapText="1"/>
      <protection/>
    </xf>
    <xf numFmtId="0" fontId="67" fillId="19" borderId="14" xfId="57" applyFont="1" applyFill="1" applyBorder="1" applyAlignment="1">
      <alignment horizontal="center" vertical="center" wrapText="1"/>
      <protection/>
    </xf>
    <xf numFmtId="4" fontId="67" fillId="19" borderId="13" xfId="57" applyNumberFormat="1" applyFont="1" applyFill="1" applyBorder="1" applyAlignment="1">
      <alignment horizontal="center" vertical="center"/>
      <protection/>
    </xf>
    <xf numFmtId="4" fontId="67" fillId="19" borderId="14" xfId="57" applyNumberFormat="1" applyFont="1" applyFill="1" applyBorder="1" applyAlignment="1">
      <alignment horizontal="center" vertical="center"/>
      <protection/>
    </xf>
    <xf numFmtId="0" fontId="3" fillId="0" borderId="16" xfId="57" applyFont="1" applyBorder="1" applyAlignment="1">
      <alignment horizontal="left" wrapText="1"/>
      <protection/>
    </xf>
    <xf numFmtId="0" fontId="3" fillId="0" borderId="17" xfId="57" applyFont="1" applyBorder="1" applyAlignment="1">
      <alignment horizontal="left" wrapText="1"/>
      <protection/>
    </xf>
    <xf numFmtId="0" fontId="3" fillId="0" borderId="18" xfId="57" applyFont="1" applyBorder="1" applyAlignment="1">
      <alignment horizontal="left" wrapText="1"/>
      <protection/>
    </xf>
    <xf numFmtId="0" fontId="8" fillId="0" borderId="0" xfId="0" applyFont="1" applyAlignment="1">
      <alignment horizontal="left" wrapText="1"/>
    </xf>
    <xf numFmtId="0" fontId="12" fillId="0" borderId="10" xfId="57" applyFont="1" applyBorder="1" applyAlignment="1">
      <alignment horizontal="left" wrapText="1"/>
      <protection/>
    </xf>
    <xf numFmtId="0" fontId="73" fillId="11" borderId="0" xfId="0" applyFont="1" applyFill="1" applyBorder="1" applyAlignment="1">
      <alignment horizontal="center"/>
    </xf>
    <xf numFmtId="0" fontId="3" fillId="0" borderId="10" xfId="57" applyFont="1" applyBorder="1" applyAlignment="1">
      <alignment horizontal="left" wrapText="1"/>
      <protection/>
    </xf>
    <xf numFmtId="0" fontId="12" fillId="0" borderId="16" xfId="57" applyFont="1" applyBorder="1" applyAlignment="1">
      <alignment horizontal="left" wrapText="1"/>
      <protection/>
    </xf>
    <xf numFmtId="0" fontId="12" fillId="0" borderId="17" xfId="57" applyFont="1" applyBorder="1" applyAlignment="1">
      <alignment horizontal="left" wrapText="1"/>
      <protection/>
    </xf>
    <xf numFmtId="0" fontId="12" fillId="0" borderId="18" xfId="57" applyFont="1" applyBorder="1" applyAlignment="1">
      <alignment horizontal="left" wrapText="1"/>
      <protection/>
    </xf>
    <xf numFmtId="0" fontId="73" fillId="11" borderId="15" xfId="0" applyFont="1" applyFill="1" applyBorder="1" applyAlignment="1">
      <alignment horizontal="center"/>
    </xf>
    <xf numFmtId="0" fontId="66" fillId="0" borderId="10" xfId="0" applyFont="1" applyBorder="1" applyAlignment="1">
      <alignment horizontal="center" vertical="center"/>
    </xf>
    <xf numFmtId="0" fontId="67" fillId="19" borderId="10" xfId="0" applyFont="1" applyFill="1" applyBorder="1" applyAlignment="1">
      <alignment horizontal="center" vertical="center"/>
    </xf>
    <xf numFmtId="0" fontId="67" fillId="19" borderId="10" xfId="0" applyFont="1" applyFill="1" applyBorder="1" applyAlignment="1">
      <alignment horizontal="left" wrapText="1"/>
    </xf>
    <xf numFmtId="0" fontId="66" fillId="0" borderId="10" xfId="0" applyFont="1" applyBorder="1" applyAlignment="1">
      <alignment horizontal="left" wrapText="1"/>
    </xf>
    <xf numFmtId="0" fontId="66" fillId="0" borderId="10" xfId="0" applyFont="1" applyBorder="1" applyAlignment="1">
      <alignment horizontal="left"/>
    </xf>
    <xf numFmtId="0" fontId="66" fillId="0" borderId="10" xfId="0" applyFont="1" applyBorder="1" applyAlignment="1">
      <alignment horizontal="center"/>
    </xf>
    <xf numFmtId="0" fontId="65" fillId="0" borderId="0" xfId="0" applyFont="1" applyAlignment="1">
      <alignment horizontal="right"/>
    </xf>
    <xf numFmtId="0" fontId="67" fillId="11" borderId="10" xfId="0" applyFont="1" applyFill="1" applyBorder="1" applyAlignment="1">
      <alignment horizontal="center" vertical="center"/>
    </xf>
    <xf numFmtId="0" fontId="67" fillId="11" borderId="10" xfId="0" applyFont="1" applyFill="1" applyBorder="1" applyAlignment="1">
      <alignment horizontal="center" vertical="center" wrapText="1"/>
    </xf>
    <xf numFmtId="0" fontId="66" fillId="0" borderId="0" xfId="0" applyFont="1" applyAlignment="1">
      <alignment horizontal="left" wrapText="1"/>
    </xf>
    <xf numFmtId="0" fontId="67" fillId="11" borderId="10" xfId="0" applyFont="1" applyFill="1" applyBorder="1" applyAlignment="1">
      <alignment horizontal="center" wrapText="1"/>
    </xf>
    <xf numFmtId="0" fontId="8" fillId="0" borderId="0" xfId="57" applyFont="1" applyAlignment="1">
      <alignment horizontal="left" vertical="top" wrapText="1"/>
      <protection/>
    </xf>
    <xf numFmtId="0" fontId="67" fillId="19" borderId="16" xfId="0" applyFont="1" applyFill="1" applyBorder="1" applyAlignment="1">
      <alignment horizontal="left" wrapText="1"/>
    </xf>
    <xf numFmtId="0" fontId="67" fillId="19" borderId="18" xfId="0" applyFont="1" applyFill="1" applyBorder="1" applyAlignment="1">
      <alignment horizontal="left" wrapText="1"/>
    </xf>
    <xf numFmtId="0" fontId="0" fillId="17" borderId="0" xfId="0" applyFill="1" applyBorder="1" applyAlignment="1">
      <alignment horizontal="center"/>
    </xf>
    <xf numFmtId="0" fontId="66" fillId="0" borderId="0" xfId="57" applyFont="1" applyAlignment="1">
      <alignment horizontal="left" vertical="center" wrapText="1"/>
      <protection/>
    </xf>
    <xf numFmtId="2" fontId="66" fillId="0" borderId="10" xfId="0" applyNumberFormat="1" applyFont="1" applyBorder="1" applyAlignment="1">
      <alignment horizontal="center" vertical="center"/>
    </xf>
    <xf numFmtId="0" fontId="67" fillId="17" borderId="10"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zoomScalePageLayoutView="0" workbookViewId="0" topLeftCell="A1">
      <selection activeCell="A20" sqref="A20"/>
    </sheetView>
  </sheetViews>
  <sheetFormatPr defaultColWidth="9.140625" defaultRowHeight="15"/>
  <cols>
    <col min="1" max="1" width="19.140625" style="0" customWidth="1"/>
    <col min="13" max="13" width="9.140625" style="0" customWidth="1"/>
  </cols>
  <sheetData>
    <row r="1" spans="6:13" ht="36.75" customHeight="1">
      <c r="F1" s="63" t="s">
        <v>61</v>
      </c>
      <c r="G1" s="63"/>
      <c r="H1" s="63"/>
      <c r="I1" s="63"/>
      <c r="J1" s="63"/>
      <c r="K1" s="63"/>
      <c r="L1" s="63"/>
      <c r="M1" s="63"/>
    </row>
    <row r="3" spans="8:13" ht="15">
      <c r="H3" s="64" t="s">
        <v>67</v>
      </c>
      <c r="I3" s="64"/>
      <c r="J3" s="64"/>
      <c r="K3" s="64"/>
      <c r="L3" s="64"/>
      <c r="M3" s="64"/>
    </row>
    <row r="6" spans="1:13" ht="17.25">
      <c r="A6" s="65" t="s">
        <v>2</v>
      </c>
      <c r="B6" s="65"/>
      <c r="C6" s="65"/>
      <c r="D6" s="65"/>
      <c r="E6" s="65"/>
      <c r="F6" s="65"/>
      <c r="G6" s="65"/>
      <c r="H6" s="65"/>
      <c r="I6" s="65"/>
      <c r="J6" s="65"/>
      <c r="K6" s="65"/>
      <c r="L6" s="65"/>
      <c r="M6" s="65"/>
    </row>
    <row r="8" spans="1:13" ht="18">
      <c r="A8" s="62" t="s">
        <v>0</v>
      </c>
      <c r="B8" s="62"/>
      <c r="C8" s="62"/>
      <c r="D8" s="62"/>
      <c r="E8" s="62"/>
      <c r="F8" s="62"/>
      <c r="G8" s="62"/>
      <c r="H8" s="62"/>
      <c r="I8" s="62"/>
      <c r="J8" s="62"/>
      <c r="K8" s="62"/>
      <c r="L8" s="62"/>
      <c r="M8" s="62"/>
    </row>
    <row r="9" spans="1:13" ht="18.75" customHeight="1">
      <c r="A9" s="49" t="s">
        <v>3</v>
      </c>
      <c r="B9" s="66" t="s">
        <v>1</v>
      </c>
      <c r="C9" s="66"/>
      <c r="D9" s="66"/>
      <c r="E9" s="66"/>
      <c r="F9" s="66"/>
      <c r="G9" s="66"/>
      <c r="H9" s="66"/>
      <c r="I9" s="66"/>
      <c r="J9" s="66"/>
      <c r="K9" s="66"/>
      <c r="L9" s="66"/>
      <c r="M9" s="66"/>
    </row>
    <row r="10" spans="1:13" s="38" customFormat="1" ht="18.75" customHeight="1">
      <c r="A10" s="50" t="s">
        <v>68</v>
      </c>
      <c r="B10" s="60" t="s">
        <v>62</v>
      </c>
      <c r="C10" s="60"/>
      <c r="D10" s="60"/>
      <c r="E10" s="60"/>
      <c r="F10" s="60"/>
      <c r="G10" s="60"/>
      <c r="H10" s="60"/>
      <c r="I10" s="60"/>
      <c r="J10" s="60"/>
      <c r="K10" s="60"/>
      <c r="L10" s="60"/>
      <c r="M10" s="60"/>
    </row>
    <row r="11" spans="1:13" s="38" customFormat="1" ht="18.75" customHeight="1">
      <c r="A11" s="51" t="s">
        <v>69</v>
      </c>
      <c r="B11" s="60" t="s">
        <v>63</v>
      </c>
      <c r="C11" s="60"/>
      <c r="D11" s="60"/>
      <c r="E11" s="60"/>
      <c r="F11" s="60"/>
      <c r="G11" s="60"/>
      <c r="H11" s="60"/>
      <c r="I11" s="60"/>
      <c r="J11" s="60"/>
      <c r="K11" s="60"/>
      <c r="L11" s="60"/>
      <c r="M11" s="60"/>
    </row>
    <row r="12" spans="1:13" s="38" customFormat="1" ht="18.75" customHeight="1">
      <c r="A12" s="51" t="s">
        <v>70</v>
      </c>
      <c r="B12" s="60" t="s">
        <v>64</v>
      </c>
      <c r="C12" s="60"/>
      <c r="D12" s="60"/>
      <c r="E12" s="60"/>
      <c r="F12" s="60"/>
      <c r="G12" s="60"/>
      <c r="H12" s="60"/>
      <c r="I12" s="60"/>
      <c r="J12" s="60"/>
      <c r="K12" s="60"/>
      <c r="L12" s="60"/>
      <c r="M12" s="60"/>
    </row>
    <row r="13" spans="1:13" ht="18.75" customHeight="1">
      <c r="A13" s="50" t="s">
        <v>71</v>
      </c>
      <c r="B13" s="61" t="s">
        <v>16</v>
      </c>
      <c r="C13" s="61"/>
      <c r="D13" s="61"/>
      <c r="E13" s="61"/>
      <c r="F13" s="61"/>
      <c r="G13" s="61"/>
      <c r="H13" s="61"/>
      <c r="I13" s="61"/>
      <c r="J13" s="61"/>
      <c r="K13" s="61"/>
      <c r="L13" s="61"/>
      <c r="M13" s="61"/>
    </row>
    <row r="14" spans="1:13" ht="18.75" customHeight="1">
      <c r="A14" s="50" t="s">
        <v>72</v>
      </c>
      <c r="B14" s="61" t="s">
        <v>4</v>
      </c>
      <c r="C14" s="61"/>
      <c r="D14" s="61"/>
      <c r="E14" s="61"/>
      <c r="F14" s="61"/>
      <c r="G14" s="61"/>
      <c r="H14" s="61"/>
      <c r="I14" s="61"/>
      <c r="J14" s="61"/>
      <c r="K14" s="61"/>
      <c r="L14" s="61"/>
      <c r="M14" s="61"/>
    </row>
    <row r="15" spans="1:13" ht="18.75" customHeight="1">
      <c r="A15" s="50" t="s">
        <v>73</v>
      </c>
      <c r="B15" s="61" t="s">
        <v>40</v>
      </c>
      <c r="C15" s="61"/>
      <c r="D15" s="61"/>
      <c r="E15" s="61"/>
      <c r="F15" s="61"/>
      <c r="G15" s="61"/>
      <c r="H15" s="61"/>
      <c r="I15" s="61"/>
      <c r="J15" s="61"/>
      <c r="K15" s="61"/>
      <c r="L15" s="61"/>
      <c r="M15" s="61"/>
    </row>
    <row r="16" spans="1:13" ht="18.75" customHeight="1">
      <c r="A16" s="52"/>
      <c r="B16" s="52"/>
      <c r="C16" s="52"/>
      <c r="D16" s="52"/>
      <c r="E16" s="52"/>
      <c r="F16" s="52"/>
      <c r="G16" s="52"/>
      <c r="H16" s="52"/>
      <c r="I16" s="52"/>
      <c r="J16" s="52"/>
      <c r="K16" s="52"/>
      <c r="L16" s="52"/>
      <c r="M16" s="52"/>
    </row>
    <row r="17" ht="18.75" customHeight="1"/>
    <row r="18" ht="18.75" customHeight="1"/>
    <row r="19" ht="18.75" customHeight="1"/>
    <row r="20" ht="18.75" customHeight="1">
      <c r="B20" s="1"/>
    </row>
    <row r="21" ht="15">
      <c r="B21" s="1"/>
    </row>
    <row r="22" ht="15">
      <c r="B22" s="1"/>
    </row>
    <row r="23" ht="15">
      <c r="B23" s="1"/>
    </row>
  </sheetData>
  <sheetProtection/>
  <mergeCells count="11">
    <mergeCell ref="B10:M10"/>
    <mergeCell ref="B11:M11"/>
    <mergeCell ref="B15:M15"/>
    <mergeCell ref="A8:M8"/>
    <mergeCell ref="F1:M1"/>
    <mergeCell ref="H3:M3"/>
    <mergeCell ref="A6:M6"/>
    <mergeCell ref="B9:M9"/>
    <mergeCell ref="B14:M14"/>
    <mergeCell ref="B12:M12"/>
    <mergeCell ref="B13:M13"/>
  </mergeCells>
  <hyperlinks>
    <hyperlink ref="A10:M10" location="'12.1. pielikums'!A1" display="12.1. pielikums"/>
    <hyperlink ref="A11:M11" location="'12.2. pielikums'!A1" display="12.2. pielikums"/>
    <hyperlink ref="A12:M12" location="'12.3. pielikums'!A1" display="12.3. pielikums"/>
    <hyperlink ref="A13:M13" location="'12.4. pielikums'!A1" display="12.4. pielikums"/>
    <hyperlink ref="A14:M14" location="'12.5. pielikums'!A1" display="12.5. pielikums"/>
    <hyperlink ref="A15:M15" location="'12.6. pielikums'!A1" display="12.6. pielikums"/>
  </hyperlinks>
  <printOptions/>
  <pageMargins left="0.7" right="0.7" top="0.75" bottom="0.75" header="0.3" footer="0.3"/>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H11"/>
  <sheetViews>
    <sheetView zoomScale="70" zoomScaleNormal="70" zoomScalePageLayoutView="0" workbookViewId="0" topLeftCell="A7">
      <selection activeCell="A1" sqref="A1"/>
    </sheetView>
  </sheetViews>
  <sheetFormatPr defaultColWidth="9.140625" defaultRowHeight="15"/>
  <cols>
    <col min="1" max="1" width="14.421875" style="0" customWidth="1"/>
    <col min="2" max="2" width="28.7109375" style="0" customWidth="1"/>
    <col min="5" max="5" width="17.57421875" style="0" customWidth="1"/>
    <col min="6" max="6" width="29.140625" style="0" customWidth="1"/>
    <col min="7" max="7" width="85.00390625" style="0" customWidth="1"/>
    <col min="8" max="8" width="56.28125" style="0" customWidth="1"/>
  </cols>
  <sheetData>
    <row r="1" ht="18" customHeight="1">
      <c r="A1" s="26" t="s">
        <v>5</v>
      </c>
    </row>
    <row r="2" spans="2:8" ht="14.25">
      <c r="B2" s="38"/>
      <c r="C2" s="38"/>
      <c r="D2" s="38"/>
      <c r="E2" s="38"/>
      <c r="F2" s="38"/>
      <c r="G2" s="38"/>
      <c r="H2" s="44" t="s">
        <v>68</v>
      </c>
    </row>
    <row r="3" spans="2:8" ht="14.25">
      <c r="B3" s="67" t="s">
        <v>66</v>
      </c>
      <c r="C3" s="67"/>
      <c r="D3" s="67"/>
      <c r="E3" s="67"/>
      <c r="F3" s="67"/>
      <c r="G3" s="67"/>
      <c r="H3" s="67"/>
    </row>
    <row r="4" spans="2:8" ht="14.25">
      <c r="B4" s="38"/>
      <c r="C4" s="38"/>
      <c r="D4" s="38"/>
      <c r="E4" s="38"/>
      <c r="F4" s="38"/>
      <c r="G4" s="38"/>
      <c r="H4" s="38"/>
    </row>
    <row r="5" spans="2:8" ht="46.5">
      <c r="B5" s="11" t="s">
        <v>27</v>
      </c>
      <c r="C5" s="12" t="s">
        <v>28</v>
      </c>
      <c r="D5" s="12" t="s">
        <v>29</v>
      </c>
      <c r="E5" s="12" t="s">
        <v>30</v>
      </c>
      <c r="F5" s="12" t="s">
        <v>31</v>
      </c>
      <c r="G5" s="12" t="s">
        <v>32</v>
      </c>
      <c r="H5" s="13" t="s">
        <v>33</v>
      </c>
    </row>
    <row r="6" spans="2:8" ht="254.25" customHeight="1">
      <c r="B6" s="5" t="s">
        <v>12</v>
      </c>
      <c r="C6" s="6">
        <v>10.51</v>
      </c>
      <c r="D6" s="6">
        <v>1</v>
      </c>
      <c r="E6" s="6">
        <v>10.51</v>
      </c>
      <c r="F6" s="7" t="s">
        <v>93</v>
      </c>
      <c r="G6" s="8" t="s">
        <v>94</v>
      </c>
      <c r="H6" s="9" t="s">
        <v>57</v>
      </c>
    </row>
    <row r="7" spans="2:8" s="38" customFormat="1" ht="225" customHeight="1">
      <c r="B7" s="5" t="s">
        <v>14</v>
      </c>
      <c r="C7" s="6">
        <v>17.68</v>
      </c>
      <c r="D7" s="6">
        <v>0.06</v>
      </c>
      <c r="E7" s="6">
        <f>ROUND(2970.8/168*0.06,2)</f>
        <v>1.06</v>
      </c>
      <c r="F7" s="7" t="s">
        <v>96</v>
      </c>
      <c r="G7" s="45" t="s">
        <v>95</v>
      </c>
      <c r="H7" s="46" t="s">
        <v>74</v>
      </c>
    </row>
    <row r="8" spans="2:8" ht="124.5">
      <c r="B8" s="5" t="s">
        <v>34</v>
      </c>
      <c r="C8" s="6"/>
      <c r="D8" s="6"/>
      <c r="E8" s="6">
        <f>ROUND((E6+E7)*10%,2)</f>
        <v>1.16</v>
      </c>
      <c r="F8" s="31" t="s">
        <v>97</v>
      </c>
      <c r="G8" s="8" t="s">
        <v>60</v>
      </c>
      <c r="H8" s="10"/>
    </row>
    <row r="9" spans="2:8" ht="30.75">
      <c r="B9" s="68" t="s">
        <v>15</v>
      </c>
      <c r="C9" s="69"/>
      <c r="D9" s="70"/>
      <c r="E9" s="14">
        <f>E8+E7+E6</f>
        <v>12.73</v>
      </c>
      <c r="F9" s="15" t="s">
        <v>98</v>
      </c>
      <c r="G9" s="16"/>
      <c r="H9" s="17"/>
    </row>
    <row r="10" spans="2:8" ht="14.25">
      <c r="B10" s="38"/>
      <c r="C10" s="38"/>
      <c r="D10" s="38"/>
      <c r="E10" s="38"/>
      <c r="F10" s="38"/>
      <c r="G10" s="38"/>
      <c r="H10" s="38"/>
    </row>
    <row r="11" spans="2:8" ht="14.25">
      <c r="B11" s="71" t="s">
        <v>52</v>
      </c>
      <c r="C11" s="71"/>
      <c r="D11" s="71"/>
      <c r="E11" s="71"/>
      <c r="F11" s="71"/>
      <c r="G11" s="71"/>
      <c r="H11" s="71"/>
    </row>
  </sheetData>
  <sheetProtection/>
  <mergeCells count="3">
    <mergeCell ref="B3:H3"/>
    <mergeCell ref="B9:D9"/>
    <mergeCell ref="B11:H11"/>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3"/>
  <sheetViews>
    <sheetView zoomScale="63" zoomScaleNormal="63" zoomScalePageLayoutView="0" workbookViewId="0" topLeftCell="A10">
      <selection activeCell="C19" sqref="C19"/>
    </sheetView>
  </sheetViews>
  <sheetFormatPr defaultColWidth="9.140625" defaultRowHeight="15"/>
  <cols>
    <col min="1" max="1" width="14.421875" style="0" customWidth="1"/>
    <col min="2" max="2" width="32.00390625" style="0" customWidth="1"/>
    <col min="3" max="3" width="10.28125" style="0" customWidth="1"/>
    <col min="4" max="4" width="13.8515625" style="0" customWidth="1"/>
    <col min="5" max="5" width="29.28125" style="0" customWidth="1"/>
    <col min="6" max="6" width="83.140625" style="0" customWidth="1"/>
    <col min="7" max="7" width="87.421875" style="0" customWidth="1"/>
  </cols>
  <sheetData>
    <row r="1" ht="18.75" customHeight="1">
      <c r="A1" s="26" t="s">
        <v>5</v>
      </c>
    </row>
    <row r="2" ht="14.25">
      <c r="G2" s="44" t="s">
        <v>69</v>
      </c>
    </row>
    <row r="4" spans="2:7" ht="14.25">
      <c r="B4" s="67" t="s">
        <v>75</v>
      </c>
      <c r="C4" s="67"/>
      <c r="D4" s="67"/>
      <c r="E4" s="67"/>
      <c r="F4" s="67"/>
      <c r="G4" s="67"/>
    </row>
    <row r="6" spans="2:7" ht="45.75" customHeight="1">
      <c r="B6" s="74"/>
      <c r="C6" s="75" t="s">
        <v>35</v>
      </c>
      <c r="D6" s="40" t="s">
        <v>36</v>
      </c>
      <c r="E6" s="75" t="s">
        <v>37</v>
      </c>
      <c r="F6" s="76" t="s">
        <v>32</v>
      </c>
      <c r="G6" s="76" t="s">
        <v>33</v>
      </c>
    </row>
    <row r="7" spans="2:7" ht="14.25">
      <c r="B7" s="74"/>
      <c r="C7" s="75"/>
      <c r="D7" s="30" t="s">
        <v>38</v>
      </c>
      <c r="E7" s="75"/>
      <c r="F7" s="76"/>
      <c r="G7" s="76"/>
    </row>
    <row r="8" spans="2:7" ht="45.75" customHeight="1">
      <c r="B8" s="81" t="s">
        <v>39</v>
      </c>
      <c r="C8" s="81">
        <f>SUM(C10:C11)</f>
        <v>1.18</v>
      </c>
      <c r="D8" s="83">
        <f>SUM(D10:D11)</f>
        <v>143.94</v>
      </c>
      <c r="E8" s="79"/>
      <c r="F8" s="55" t="s">
        <v>100</v>
      </c>
      <c r="G8" s="77"/>
    </row>
    <row r="9" spans="2:7" ht="61.5" customHeight="1" hidden="1">
      <c r="B9" s="82"/>
      <c r="C9" s="82"/>
      <c r="D9" s="84"/>
      <c r="E9" s="80"/>
      <c r="F9" s="56"/>
      <c r="G9" s="78"/>
    </row>
    <row r="10" spans="2:7" ht="363.75" customHeight="1">
      <c r="B10" s="18" t="s">
        <v>12</v>
      </c>
      <c r="C10" s="19">
        <v>1</v>
      </c>
      <c r="D10" s="20">
        <v>126.12</v>
      </c>
      <c r="E10" s="7" t="s">
        <v>101</v>
      </c>
      <c r="F10" s="8" t="s">
        <v>102</v>
      </c>
      <c r="G10" s="53" t="s">
        <v>99</v>
      </c>
    </row>
    <row r="11" spans="2:7" ht="242.25" customHeight="1">
      <c r="B11" s="21" t="s">
        <v>14</v>
      </c>
      <c r="C11" s="19">
        <v>0.18</v>
      </c>
      <c r="D11" s="20">
        <f>ROUND(2970.8/1/30*0.18,2)</f>
        <v>17.82</v>
      </c>
      <c r="E11" s="7" t="s">
        <v>105</v>
      </c>
      <c r="F11" s="45" t="s">
        <v>104</v>
      </c>
      <c r="G11" s="54" t="s">
        <v>103</v>
      </c>
    </row>
    <row r="12" spans="2:7" ht="48.75" customHeight="1">
      <c r="B12" s="24" t="s">
        <v>55</v>
      </c>
      <c r="C12" s="25"/>
      <c r="D12" s="48">
        <v>16.21</v>
      </c>
      <c r="E12" s="47" t="s">
        <v>90</v>
      </c>
      <c r="F12" s="72" t="s">
        <v>56</v>
      </c>
      <c r="G12" s="73"/>
    </row>
    <row r="13" spans="2:4" ht="31.5" customHeight="1">
      <c r="B13" s="33" t="s">
        <v>15</v>
      </c>
      <c r="C13" s="27"/>
      <c r="D13" s="29">
        <f>D12+D8</f>
        <v>160.15</v>
      </c>
    </row>
  </sheetData>
  <sheetProtection/>
  <mergeCells count="12">
    <mergeCell ref="C8:C9"/>
    <mergeCell ref="D8:D9"/>
    <mergeCell ref="F12:G12"/>
    <mergeCell ref="B4:G4"/>
    <mergeCell ref="B6:B7"/>
    <mergeCell ref="C6:C7"/>
    <mergeCell ref="E6:E7"/>
    <mergeCell ref="F6:F7"/>
    <mergeCell ref="G6:G7"/>
    <mergeCell ref="G8:G9"/>
    <mergeCell ref="E8:E9"/>
    <mergeCell ref="B8:B9"/>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3"/>
  <sheetViews>
    <sheetView zoomScale="76" zoomScaleNormal="76" zoomScalePageLayoutView="0" workbookViewId="0" topLeftCell="A10">
      <selection activeCell="G11" sqref="G11"/>
    </sheetView>
  </sheetViews>
  <sheetFormatPr defaultColWidth="9.140625" defaultRowHeight="15"/>
  <cols>
    <col min="1" max="1" width="14.140625" style="0" customWidth="1"/>
    <col min="2" max="2" width="26.421875" style="0" customWidth="1"/>
    <col min="3" max="3" width="10.140625" style="0" customWidth="1"/>
    <col min="4" max="4" width="14.00390625" style="0" customWidth="1"/>
    <col min="5" max="5" width="28.7109375" style="0" customWidth="1"/>
    <col min="6" max="6" width="98.28125" style="0" customWidth="1"/>
    <col min="7" max="7" width="89.421875" style="0" customWidth="1"/>
  </cols>
  <sheetData>
    <row r="1" ht="18.75" customHeight="1">
      <c r="A1" s="26" t="s">
        <v>5</v>
      </c>
    </row>
    <row r="2" ht="14.25">
      <c r="G2" s="2" t="s">
        <v>71</v>
      </c>
    </row>
    <row r="4" spans="2:7" ht="14.25">
      <c r="B4" s="67" t="s">
        <v>65</v>
      </c>
      <c r="C4" s="67"/>
      <c r="D4" s="67"/>
      <c r="E4" s="67"/>
      <c r="F4" s="67"/>
      <c r="G4" s="67"/>
    </row>
    <row r="6" spans="2:7" ht="41.25">
      <c r="B6" s="74"/>
      <c r="C6" s="75" t="s">
        <v>35</v>
      </c>
      <c r="D6" s="42" t="s">
        <v>36</v>
      </c>
      <c r="E6" s="75" t="s">
        <v>37</v>
      </c>
      <c r="F6" s="76" t="s">
        <v>32</v>
      </c>
      <c r="G6" s="76" t="s">
        <v>33</v>
      </c>
    </row>
    <row r="7" spans="2:7" ht="14.25">
      <c r="B7" s="74"/>
      <c r="C7" s="75"/>
      <c r="D7" s="30" t="s">
        <v>38</v>
      </c>
      <c r="E7" s="75"/>
      <c r="F7" s="76"/>
      <c r="G7" s="76"/>
    </row>
    <row r="8" spans="2:7" ht="48" customHeight="1">
      <c r="B8" s="28" t="s">
        <v>39</v>
      </c>
      <c r="C8" s="28">
        <f>SUM(C9:C11)</f>
        <v>1.3599999999999999</v>
      </c>
      <c r="D8" s="29">
        <f>D9+D10+D11</f>
        <v>156.06</v>
      </c>
      <c r="E8" s="24"/>
      <c r="F8" s="24" t="s">
        <v>100</v>
      </c>
      <c r="G8" s="43"/>
    </row>
    <row r="9" spans="2:7" ht="303" customHeight="1">
      <c r="B9" s="18" t="s">
        <v>12</v>
      </c>
      <c r="C9" s="19">
        <v>1</v>
      </c>
      <c r="D9" s="20">
        <v>126.12</v>
      </c>
      <c r="E9" s="7" t="s">
        <v>101</v>
      </c>
      <c r="F9" s="8" t="s">
        <v>112</v>
      </c>
      <c r="G9" s="54" t="s">
        <v>99</v>
      </c>
    </row>
    <row r="10" spans="2:7" ht="223.5" customHeight="1">
      <c r="B10" s="21" t="s">
        <v>14</v>
      </c>
      <c r="C10" s="19">
        <v>0.18</v>
      </c>
      <c r="D10" s="20">
        <v>17.82</v>
      </c>
      <c r="E10" s="7" t="s">
        <v>110</v>
      </c>
      <c r="F10" s="45" t="s">
        <v>113</v>
      </c>
      <c r="G10" s="54" t="s">
        <v>106</v>
      </c>
    </row>
    <row r="11" spans="2:7" ht="225" customHeight="1">
      <c r="B11" s="21" t="s">
        <v>50</v>
      </c>
      <c r="C11" s="19">
        <v>0.18</v>
      </c>
      <c r="D11" s="20">
        <v>12.12</v>
      </c>
      <c r="E11" s="7" t="s">
        <v>109</v>
      </c>
      <c r="F11" s="57" t="s">
        <v>114</v>
      </c>
      <c r="G11" s="54" t="s">
        <v>107</v>
      </c>
    </row>
    <row r="12" spans="2:7" ht="57" customHeight="1">
      <c r="B12" s="24" t="s">
        <v>54</v>
      </c>
      <c r="C12" s="25"/>
      <c r="D12" s="48">
        <v>17.75</v>
      </c>
      <c r="E12" s="47" t="s">
        <v>91</v>
      </c>
      <c r="F12" s="72" t="s">
        <v>58</v>
      </c>
      <c r="G12" s="73"/>
    </row>
    <row r="13" spans="2:7" ht="19.5" customHeight="1">
      <c r="B13" s="33" t="s">
        <v>15</v>
      </c>
      <c r="C13" s="34"/>
      <c r="D13" s="29">
        <f>D8+D12</f>
        <v>173.81</v>
      </c>
      <c r="E13" s="22"/>
      <c r="F13" s="23"/>
      <c r="G13" s="23"/>
    </row>
    <row r="14" ht="14.25" customHeight="1"/>
    <row r="15" ht="14.25" customHeight="1"/>
  </sheetData>
  <sheetProtection/>
  <mergeCells count="7">
    <mergeCell ref="F12:G12"/>
    <mergeCell ref="B4:G4"/>
    <mergeCell ref="B6:B7"/>
    <mergeCell ref="C6:C7"/>
    <mergeCell ref="E6:E7"/>
    <mergeCell ref="F6:F7"/>
    <mergeCell ref="G6:G7"/>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38"/>
  <sheetViews>
    <sheetView zoomScalePageLayoutView="0" workbookViewId="0" topLeftCell="A30">
      <selection activeCell="N33" sqref="N33"/>
    </sheetView>
  </sheetViews>
  <sheetFormatPr defaultColWidth="9.140625" defaultRowHeight="15"/>
  <cols>
    <col min="1" max="1" width="13.57421875" style="0" customWidth="1"/>
    <col min="2" max="2" width="9.140625" style="0" customWidth="1"/>
    <col min="3" max="3" width="13.57421875" style="0" customWidth="1"/>
    <col min="5" max="5" width="10.140625" style="0" customWidth="1"/>
    <col min="7" max="7" width="5.421875" style="0" customWidth="1"/>
    <col min="10" max="10" width="7.00390625" style="0" customWidth="1"/>
    <col min="13" max="13" width="7.28125" style="0" customWidth="1"/>
  </cols>
  <sheetData>
    <row r="1" ht="18.75" customHeight="1">
      <c r="A1" s="26" t="s">
        <v>5</v>
      </c>
    </row>
    <row r="2" spans="15:16" ht="14.25">
      <c r="O2" s="102" t="s">
        <v>71</v>
      </c>
      <c r="P2" s="102"/>
    </row>
    <row r="4" spans="2:16" ht="14.25">
      <c r="B4" s="67" t="s">
        <v>16</v>
      </c>
      <c r="C4" s="67"/>
      <c r="D4" s="67"/>
      <c r="E4" s="67"/>
      <c r="F4" s="67"/>
      <c r="G4" s="67"/>
      <c r="H4" s="67"/>
      <c r="I4" s="67"/>
      <c r="J4" s="67"/>
      <c r="K4" s="67"/>
      <c r="L4" s="67"/>
      <c r="M4" s="67"/>
      <c r="N4" s="67"/>
      <c r="O4" s="67"/>
      <c r="P4" s="67"/>
    </row>
    <row r="6" spans="2:16" ht="47.25" customHeight="1">
      <c r="B6" s="103" t="s">
        <v>6</v>
      </c>
      <c r="C6" s="103"/>
      <c r="D6" s="104" t="s">
        <v>7</v>
      </c>
      <c r="E6" s="104"/>
      <c r="F6" s="104" t="s">
        <v>8</v>
      </c>
      <c r="G6" s="104"/>
      <c r="H6" s="104" t="s">
        <v>9</v>
      </c>
      <c r="I6" s="104"/>
      <c r="J6" s="104"/>
      <c r="K6" s="104" t="s">
        <v>10</v>
      </c>
      <c r="L6" s="104"/>
      <c r="M6" s="104"/>
      <c r="N6" s="106" t="s">
        <v>11</v>
      </c>
      <c r="O6" s="106"/>
      <c r="P6" s="106"/>
    </row>
    <row r="7" spans="2:16" ht="14.25">
      <c r="B7" s="101">
        <v>1</v>
      </c>
      <c r="C7" s="101"/>
      <c r="D7" s="101">
        <v>2</v>
      </c>
      <c r="E7" s="101"/>
      <c r="F7" s="101">
        <v>3</v>
      </c>
      <c r="G7" s="101"/>
      <c r="H7" s="101" t="s">
        <v>43</v>
      </c>
      <c r="I7" s="101"/>
      <c r="J7" s="101"/>
      <c r="K7" s="101" t="s">
        <v>17</v>
      </c>
      <c r="L7" s="101"/>
      <c r="M7" s="101"/>
      <c r="N7" s="101" t="s">
        <v>18</v>
      </c>
      <c r="O7" s="101"/>
      <c r="P7" s="101"/>
    </row>
    <row r="8" spans="2:16" ht="30" customHeight="1">
      <c r="B8" s="99" t="s">
        <v>12</v>
      </c>
      <c r="C8" s="99"/>
      <c r="D8" s="96">
        <v>1</v>
      </c>
      <c r="E8" s="96"/>
      <c r="F8" s="96">
        <v>1</v>
      </c>
      <c r="G8" s="96"/>
      <c r="H8" s="96">
        <f>ROUND(F8*213.43,2)</f>
        <v>213.43</v>
      </c>
      <c r="I8" s="96"/>
      <c r="J8" s="96"/>
      <c r="K8" s="96">
        <f>ROUND(H8/D8,2)</f>
        <v>213.43</v>
      </c>
      <c r="L8" s="96"/>
      <c r="M8" s="96"/>
      <c r="N8" s="96">
        <f>ROUND(K8/365,2)</f>
        <v>0.58</v>
      </c>
      <c r="O8" s="96"/>
      <c r="P8" s="96"/>
    </row>
    <row r="9" spans="2:16" ht="14.25">
      <c r="B9" s="100" t="s">
        <v>13</v>
      </c>
      <c r="C9" s="100"/>
      <c r="D9" s="96">
        <v>1</v>
      </c>
      <c r="E9" s="96"/>
      <c r="F9" s="96">
        <v>0.18</v>
      </c>
      <c r="G9" s="96"/>
      <c r="H9" s="96">
        <f>ROUND(F9*213.43,2)</f>
        <v>38.42</v>
      </c>
      <c r="I9" s="96"/>
      <c r="J9" s="96"/>
      <c r="K9" s="96">
        <f>ROUND(H9/D9,2)</f>
        <v>38.42</v>
      </c>
      <c r="L9" s="96"/>
      <c r="M9" s="96"/>
      <c r="N9" s="96">
        <f>ROUND(K9/365,2)</f>
        <v>0.11</v>
      </c>
      <c r="O9" s="96"/>
      <c r="P9" s="96"/>
    </row>
    <row r="10" spans="2:16" ht="29.25" customHeight="1">
      <c r="B10" s="99" t="s">
        <v>14</v>
      </c>
      <c r="C10" s="99"/>
      <c r="D10" s="96">
        <v>1</v>
      </c>
      <c r="E10" s="96"/>
      <c r="F10" s="96">
        <v>0.18</v>
      </c>
      <c r="G10" s="96"/>
      <c r="H10" s="96">
        <f>ROUND(F10*213.43,2)</f>
        <v>38.42</v>
      </c>
      <c r="I10" s="96"/>
      <c r="J10" s="96"/>
      <c r="K10" s="96">
        <f>ROUND(H10/D10,2)</f>
        <v>38.42</v>
      </c>
      <c r="L10" s="96"/>
      <c r="M10" s="96"/>
      <c r="N10" s="96">
        <f>ROUND(K10/365,2)</f>
        <v>0.11</v>
      </c>
      <c r="O10" s="96"/>
      <c r="P10" s="96"/>
    </row>
    <row r="11" spans="2:16" ht="28.5" customHeight="1">
      <c r="B11" s="98" t="s">
        <v>45</v>
      </c>
      <c r="C11" s="98"/>
      <c r="D11" s="97">
        <v>1</v>
      </c>
      <c r="E11" s="97"/>
      <c r="F11" s="97">
        <f>SUM(F10,F8,F9)</f>
        <v>1.3599999999999999</v>
      </c>
      <c r="G11" s="97"/>
      <c r="H11" s="97">
        <f>H8+H9+H10</f>
        <v>290.27000000000004</v>
      </c>
      <c r="I11" s="97"/>
      <c r="J11" s="97"/>
      <c r="K11" s="97">
        <f>ROUND(H11/D11,2)</f>
        <v>290.27</v>
      </c>
      <c r="L11" s="97"/>
      <c r="M11" s="97"/>
      <c r="N11" s="97">
        <f>N8+N9+N10</f>
        <v>0.7999999999999999</v>
      </c>
      <c r="O11" s="97"/>
      <c r="P11" s="97"/>
    </row>
    <row r="12" spans="2:16" ht="29.25" customHeight="1">
      <c r="B12" s="108" t="s">
        <v>46</v>
      </c>
      <c r="C12" s="109"/>
      <c r="D12" s="97">
        <v>1</v>
      </c>
      <c r="E12" s="97"/>
      <c r="F12" s="97">
        <f>SUM(F8,F10)</f>
        <v>1.18</v>
      </c>
      <c r="G12" s="97"/>
      <c r="H12" s="97">
        <f>H8+H10</f>
        <v>251.85000000000002</v>
      </c>
      <c r="I12" s="97"/>
      <c r="J12" s="97"/>
      <c r="K12" s="97">
        <f>ROUND(H12/D12,2)</f>
        <v>251.85</v>
      </c>
      <c r="L12" s="97"/>
      <c r="M12" s="97"/>
      <c r="N12" s="97">
        <f>ROUND(N8+N10,2)</f>
        <v>0.69</v>
      </c>
      <c r="O12" s="97"/>
      <c r="P12" s="97"/>
    </row>
    <row r="14" spans="2:16" ht="15" customHeight="1">
      <c r="B14" s="107" t="s">
        <v>53</v>
      </c>
      <c r="C14" s="107"/>
      <c r="D14" s="107"/>
      <c r="E14" s="107"/>
      <c r="F14" s="107"/>
      <c r="G14" s="107"/>
      <c r="H14" s="107"/>
      <c r="I14" s="107"/>
      <c r="J14" s="107"/>
      <c r="K14" s="107"/>
      <c r="L14" s="107"/>
      <c r="M14" s="107"/>
      <c r="N14" s="107"/>
      <c r="O14" s="107"/>
      <c r="P14" s="107"/>
    </row>
    <row r="15" spans="2:16" ht="14.25">
      <c r="B15" s="107"/>
      <c r="C15" s="107"/>
      <c r="D15" s="107"/>
      <c r="E15" s="107"/>
      <c r="F15" s="107"/>
      <c r="G15" s="107"/>
      <c r="H15" s="107"/>
      <c r="I15" s="107"/>
      <c r="J15" s="107"/>
      <c r="K15" s="107"/>
      <c r="L15" s="107"/>
      <c r="M15" s="107"/>
      <c r="N15" s="107"/>
      <c r="O15" s="107"/>
      <c r="P15" s="107"/>
    </row>
    <row r="16" spans="2:16" ht="14.25">
      <c r="B16" s="107"/>
      <c r="C16" s="107"/>
      <c r="D16" s="107"/>
      <c r="E16" s="107"/>
      <c r="F16" s="107"/>
      <c r="G16" s="107"/>
      <c r="H16" s="107"/>
      <c r="I16" s="107"/>
      <c r="J16" s="107"/>
      <c r="K16" s="107"/>
      <c r="L16" s="107"/>
      <c r="M16" s="107"/>
      <c r="N16" s="107"/>
      <c r="O16" s="107"/>
      <c r="P16" s="107"/>
    </row>
    <row r="17" spans="2:16" ht="14.25">
      <c r="B17" s="107"/>
      <c r="C17" s="107"/>
      <c r="D17" s="107"/>
      <c r="E17" s="107"/>
      <c r="F17" s="107"/>
      <c r="G17" s="107"/>
      <c r="H17" s="107"/>
      <c r="I17" s="107"/>
      <c r="J17" s="107"/>
      <c r="K17" s="107"/>
      <c r="L17" s="107"/>
      <c r="M17" s="107"/>
      <c r="N17" s="107"/>
      <c r="O17" s="107"/>
      <c r="P17" s="107"/>
    </row>
    <row r="18" spans="2:16" ht="14.25">
      <c r="B18" s="107"/>
      <c r="C18" s="107"/>
      <c r="D18" s="107"/>
      <c r="E18" s="107"/>
      <c r="F18" s="107"/>
      <c r="G18" s="107"/>
      <c r="H18" s="107"/>
      <c r="I18" s="107"/>
      <c r="J18" s="107"/>
      <c r="K18" s="107"/>
      <c r="L18" s="107"/>
      <c r="M18" s="107"/>
      <c r="N18" s="107"/>
      <c r="O18" s="107"/>
      <c r="P18" s="107"/>
    </row>
    <row r="19" spans="2:16" ht="14.25">
      <c r="B19" s="107"/>
      <c r="C19" s="107"/>
      <c r="D19" s="107"/>
      <c r="E19" s="107"/>
      <c r="F19" s="107"/>
      <c r="G19" s="107"/>
      <c r="H19" s="107"/>
      <c r="I19" s="107"/>
      <c r="J19" s="107"/>
      <c r="K19" s="107"/>
      <c r="L19" s="107"/>
      <c r="M19" s="107"/>
      <c r="N19" s="107"/>
      <c r="O19" s="107"/>
      <c r="P19" s="107"/>
    </row>
    <row r="20" spans="2:16" ht="14.25">
      <c r="B20" s="107"/>
      <c r="C20" s="107"/>
      <c r="D20" s="107"/>
      <c r="E20" s="107"/>
      <c r="F20" s="107"/>
      <c r="G20" s="107"/>
      <c r="H20" s="107"/>
      <c r="I20" s="107"/>
      <c r="J20" s="107"/>
      <c r="K20" s="107"/>
      <c r="L20" s="107"/>
      <c r="M20" s="107"/>
      <c r="N20" s="107"/>
      <c r="O20" s="107"/>
      <c r="P20" s="107"/>
    </row>
    <row r="21" spans="2:16" ht="10.5" customHeight="1">
      <c r="B21" s="107"/>
      <c r="C21" s="107"/>
      <c r="D21" s="107"/>
      <c r="E21" s="107"/>
      <c r="F21" s="107"/>
      <c r="G21" s="107"/>
      <c r="H21" s="107"/>
      <c r="I21" s="107"/>
      <c r="J21" s="107"/>
      <c r="K21" s="107"/>
      <c r="L21" s="107"/>
      <c r="M21" s="107"/>
      <c r="N21" s="107"/>
      <c r="O21" s="107"/>
      <c r="P21" s="107"/>
    </row>
    <row r="22" spans="2:16" ht="14.25" hidden="1">
      <c r="B22" s="107"/>
      <c r="C22" s="107"/>
      <c r="D22" s="107"/>
      <c r="E22" s="107"/>
      <c r="F22" s="107"/>
      <c r="G22" s="107"/>
      <c r="H22" s="107"/>
      <c r="I22" s="107"/>
      <c r="J22" s="107"/>
      <c r="K22" s="107"/>
      <c r="L22" s="107"/>
      <c r="M22" s="107"/>
      <c r="N22" s="107"/>
      <c r="O22" s="107"/>
      <c r="P22" s="107"/>
    </row>
    <row r="23" spans="2:16" ht="14.25" hidden="1">
      <c r="B23" s="107"/>
      <c r="C23" s="107"/>
      <c r="D23" s="107"/>
      <c r="E23" s="107"/>
      <c r="F23" s="107"/>
      <c r="G23" s="107"/>
      <c r="H23" s="107"/>
      <c r="I23" s="107"/>
      <c r="J23" s="107"/>
      <c r="K23" s="107"/>
      <c r="L23" s="107"/>
      <c r="M23" s="107"/>
      <c r="N23" s="107"/>
      <c r="O23" s="107"/>
      <c r="P23" s="107"/>
    </row>
    <row r="24" spans="2:16" ht="14.25" hidden="1">
      <c r="B24" s="107"/>
      <c r="C24" s="107"/>
      <c r="D24" s="107"/>
      <c r="E24" s="107"/>
      <c r="F24" s="107"/>
      <c r="G24" s="107"/>
      <c r="H24" s="107"/>
      <c r="I24" s="107"/>
      <c r="J24" s="107"/>
      <c r="K24" s="107"/>
      <c r="L24" s="107"/>
      <c r="M24" s="107"/>
      <c r="N24" s="107"/>
      <c r="O24" s="107"/>
      <c r="P24" s="107"/>
    </row>
    <row r="25" spans="2:16" ht="14.25" hidden="1">
      <c r="B25" s="107"/>
      <c r="C25" s="107"/>
      <c r="D25" s="107"/>
      <c r="E25" s="107"/>
      <c r="F25" s="107"/>
      <c r="G25" s="107"/>
      <c r="H25" s="107"/>
      <c r="I25" s="107"/>
      <c r="J25" s="107"/>
      <c r="K25" s="107"/>
      <c r="L25" s="107"/>
      <c r="M25" s="107"/>
      <c r="N25" s="107"/>
      <c r="O25" s="107"/>
      <c r="P25" s="107"/>
    </row>
    <row r="26" spans="2:16" ht="14.25" hidden="1">
      <c r="B26" s="107"/>
      <c r="C26" s="107"/>
      <c r="D26" s="107"/>
      <c r="E26" s="107"/>
      <c r="F26" s="107"/>
      <c r="G26" s="107"/>
      <c r="H26" s="107"/>
      <c r="I26" s="107"/>
      <c r="J26" s="107"/>
      <c r="K26" s="107"/>
      <c r="L26" s="107"/>
      <c r="M26" s="107"/>
      <c r="N26" s="107"/>
      <c r="O26" s="107"/>
      <c r="P26" s="107"/>
    </row>
    <row r="28" spans="2:12" ht="14.25">
      <c r="B28" s="95" t="s">
        <v>47</v>
      </c>
      <c r="C28" s="95"/>
      <c r="D28" s="95"/>
      <c r="E28" s="95"/>
      <c r="H28" s="90" t="s">
        <v>48</v>
      </c>
      <c r="I28" s="90"/>
      <c r="J28" s="90"/>
      <c r="K28" s="90"/>
      <c r="L28" s="90"/>
    </row>
    <row r="29" spans="2:12" ht="50.25" customHeight="1">
      <c r="B29" s="85" t="s">
        <v>49</v>
      </c>
      <c r="C29" s="86"/>
      <c r="D29" s="87"/>
      <c r="E29" s="35">
        <v>14.39</v>
      </c>
      <c r="H29" s="91" t="s">
        <v>49</v>
      </c>
      <c r="I29" s="91"/>
      <c r="J29" s="91"/>
      <c r="K29" s="91"/>
      <c r="L29" s="35">
        <v>15.61</v>
      </c>
    </row>
    <row r="30" spans="2:12" ht="48" customHeight="1">
      <c r="B30" s="85" t="s">
        <v>80</v>
      </c>
      <c r="C30" s="86"/>
      <c r="D30" s="87"/>
      <c r="E30" s="36">
        <v>0.69</v>
      </c>
      <c r="H30" s="91" t="s">
        <v>108</v>
      </c>
      <c r="I30" s="91"/>
      <c r="J30" s="91"/>
      <c r="K30" s="91"/>
      <c r="L30" s="36">
        <v>0.8</v>
      </c>
    </row>
    <row r="31" spans="2:12" s="38" customFormat="1" ht="47.25" customHeight="1">
      <c r="B31" s="85" t="s">
        <v>77</v>
      </c>
      <c r="C31" s="86"/>
      <c r="D31" s="87"/>
      <c r="E31" s="36">
        <v>0.44</v>
      </c>
      <c r="H31" s="85" t="s">
        <v>77</v>
      </c>
      <c r="I31" s="86"/>
      <c r="J31" s="86"/>
      <c r="K31" s="87"/>
      <c r="L31" s="36">
        <v>0.44</v>
      </c>
    </row>
    <row r="32" spans="2:12" ht="32.25" customHeight="1">
      <c r="B32" s="85" t="s">
        <v>76</v>
      </c>
      <c r="C32" s="86"/>
      <c r="D32" s="87"/>
      <c r="E32" s="35">
        <v>0.69</v>
      </c>
      <c r="H32" s="91" t="s">
        <v>76</v>
      </c>
      <c r="I32" s="91"/>
      <c r="J32" s="91"/>
      <c r="K32" s="91"/>
      <c r="L32" s="35">
        <v>0.9</v>
      </c>
    </row>
    <row r="33" spans="2:12" ht="48.75" customHeight="1">
      <c r="B33" s="92" t="s">
        <v>59</v>
      </c>
      <c r="C33" s="93"/>
      <c r="D33" s="94"/>
      <c r="E33" s="37">
        <f>E29+E30+E31+E32</f>
        <v>16.21</v>
      </c>
      <c r="H33" s="89" t="s">
        <v>59</v>
      </c>
      <c r="I33" s="89"/>
      <c r="J33" s="89"/>
      <c r="K33" s="89"/>
      <c r="L33" s="37">
        <f>L29+L30+L31+L32</f>
        <v>17.75</v>
      </c>
    </row>
    <row r="36" spans="2:16" ht="78.75" customHeight="1">
      <c r="B36" s="105" t="s">
        <v>78</v>
      </c>
      <c r="C36" s="105"/>
      <c r="D36" s="105"/>
      <c r="E36" s="105"/>
      <c r="F36" s="105"/>
      <c r="G36" s="105"/>
      <c r="H36" s="105"/>
      <c r="I36" s="105"/>
      <c r="J36" s="105"/>
      <c r="K36" s="105"/>
      <c r="L36" s="105"/>
      <c r="M36" s="105"/>
      <c r="N36" s="105"/>
      <c r="O36" s="105"/>
      <c r="P36" s="105"/>
    </row>
    <row r="37" spans="2:16" s="38" customFormat="1" ht="12.75" customHeight="1">
      <c r="B37" s="41"/>
      <c r="C37" s="41"/>
      <c r="D37" s="41"/>
      <c r="E37" s="41"/>
      <c r="F37" s="41"/>
      <c r="G37" s="41"/>
      <c r="H37" s="41"/>
      <c r="I37" s="41"/>
      <c r="J37" s="41"/>
      <c r="K37" s="41"/>
      <c r="L37" s="41"/>
      <c r="M37" s="41"/>
      <c r="N37" s="41"/>
      <c r="O37" s="41"/>
      <c r="P37" s="41"/>
    </row>
    <row r="38" spans="2:16" ht="60" customHeight="1">
      <c r="B38" s="88" t="s">
        <v>111</v>
      </c>
      <c r="C38" s="88"/>
      <c r="D38" s="88"/>
      <c r="E38" s="88"/>
      <c r="F38" s="88"/>
      <c r="G38" s="88"/>
      <c r="H38" s="88"/>
      <c r="I38" s="88"/>
      <c r="J38" s="88"/>
      <c r="K38" s="88"/>
      <c r="L38" s="88"/>
      <c r="M38" s="88"/>
      <c r="N38" s="88"/>
      <c r="O38" s="88"/>
      <c r="P38" s="88"/>
    </row>
  </sheetData>
  <sheetProtection/>
  <mergeCells count="59">
    <mergeCell ref="N12:P12"/>
    <mergeCell ref="H6:J6"/>
    <mergeCell ref="B36:P36"/>
    <mergeCell ref="K6:M6"/>
    <mergeCell ref="N6:P6"/>
    <mergeCell ref="B14:P26"/>
    <mergeCell ref="B12:C12"/>
    <mergeCell ref="D12:E12"/>
    <mergeCell ref="F12:G12"/>
    <mergeCell ref="H12:J12"/>
    <mergeCell ref="B6:C6"/>
    <mergeCell ref="D6:E6"/>
    <mergeCell ref="F6:G6"/>
    <mergeCell ref="K12:M12"/>
    <mergeCell ref="F11:G11"/>
    <mergeCell ref="H8:J8"/>
    <mergeCell ref="H9:J9"/>
    <mergeCell ref="K7:M7"/>
    <mergeCell ref="K9:M9"/>
    <mergeCell ref="F7:G7"/>
    <mergeCell ref="D7:E7"/>
    <mergeCell ref="O2:P2"/>
    <mergeCell ref="F8:G8"/>
    <mergeCell ref="F9:G9"/>
    <mergeCell ref="F10:G10"/>
    <mergeCell ref="D10:E10"/>
    <mergeCell ref="N7:P7"/>
    <mergeCell ref="H7:J7"/>
    <mergeCell ref="K10:M10"/>
    <mergeCell ref="K11:M11"/>
    <mergeCell ref="B11:C11"/>
    <mergeCell ref="D11:E11"/>
    <mergeCell ref="B4:P4"/>
    <mergeCell ref="B8:C8"/>
    <mergeCell ref="B9:C9"/>
    <mergeCell ref="B10:C10"/>
    <mergeCell ref="D8:E8"/>
    <mergeCell ref="D9:E9"/>
    <mergeCell ref="B7:C7"/>
    <mergeCell ref="B32:D32"/>
    <mergeCell ref="B33:D33"/>
    <mergeCell ref="B28:E28"/>
    <mergeCell ref="N8:P8"/>
    <mergeCell ref="N9:P9"/>
    <mergeCell ref="N10:P10"/>
    <mergeCell ref="N11:P11"/>
    <mergeCell ref="H10:J10"/>
    <mergeCell ref="H11:J11"/>
    <mergeCell ref="K8:M8"/>
    <mergeCell ref="B31:D31"/>
    <mergeCell ref="H31:K31"/>
    <mergeCell ref="B38:P38"/>
    <mergeCell ref="H33:K33"/>
    <mergeCell ref="H28:L28"/>
    <mergeCell ref="H29:K29"/>
    <mergeCell ref="H30:K30"/>
    <mergeCell ref="H32:K32"/>
    <mergeCell ref="B29:D29"/>
    <mergeCell ref="B30:D30"/>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18"/>
  <sheetViews>
    <sheetView zoomScalePageLayoutView="0" workbookViewId="0" topLeftCell="A3">
      <selection activeCell="I20" sqref="H20:I20"/>
    </sheetView>
  </sheetViews>
  <sheetFormatPr defaultColWidth="9.140625" defaultRowHeight="15"/>
  <cols>
    <col min="1" max="1" width="14.00390625" style="0" customWidth="1"/>
    <col min="2" max="2" width="9.7109375" style="0" customWidth="1"/>
    <col min="4" max="4" width="9.28125" style="0" customWidth="1"/>
    <col min="7" max="7" width="4.421875" style="0" customWidth="1"/>
    <col min="9" max="9" width="5.00390625" style="0" customWidth="1"/>
    <col min="12" max="12" width="2.57421875" style="0" customWidth="1"/>
    <col min="16" max="16" width="12.00390625" style="0" customWidth="1"/>
    <col min="20" max="20" width="0" style="0" hidden="1" customWidth="1"/>
  </cols>
  <sheetData>
    <row r="1" ht="18" customHeight="1">
      <c r="A1" s="26" t="s">
        <v>5</v>
      </c>
    </row>
    <row r="2" spans="18:19" ht="14.25">
      <c r="R2" s="102" t="s">
        <v>72</v>
      </c>
      <c r="S2" s="102"/>
    </row>
    <row r="4" spans="2:19" ht="14.25">
      <c r="B4" s="67" t="s">
        <v>4</v>
      </c>
      <c r="C4" s="67"/>
      <c r="D4" s="67"/>
      <c r="E4" s="67"/>
      <c r="F4" s="67"/>
      <c r="G4" s="67"/>
      <c r="H4" s="67"/>
      <c r="I4" s="67"/>
      <c r="J4" s="67"/>
      <c r="K4" s="67"/>
      <c r="L4" s="67"/>
      <c r="M4" s="67"/>
      <c r="N4" s="67"/>
      <c r="O4" s="67"/>
      <c r="P4" s="67"/>
      <c r="Q4" s="67"/>
      <c r="R4" s="67"/>
      <c r="S4" s="67"/>
    </row>
    <row r="6" spans="2:19" ht="46.5" customHeight="1">
      <c r="B6" s="103" t="s">
        <v>19</v>
      </c>
      <c r="C6" s="103"/>
      <c r="D6" s="103"/>
      <c r="E6" s="104" t="s">
        <v>20</v>
      </c>
      <c r="F6" s="104"/>
      <c r="G6" s="104"/>
      <c r="H6" s="104" t="s">
        <v>21</v>
      </c>
      <c r="I6" s="104"/>
      <c r="J6" s="104" t="s">
        <v>81</v>
      </c>
      <c r="K6" s="104"/>
      <c r="L6" s="104"/>
      <c r="M6" s="104" t="s">
        <v>82</v>
      </c>
      <c r="N6" s="104"/>
      <c r="O6" s="104"/>
      <c r="P6" s="58" t="s">
        <v>22</v>
      </c>
      <c r="Q6" s="104" t="s">
        <v>83</v>
      </c>
      <c r="R6" s="104"/>
      <c r="S6" s="104"/>
    </row>
    <row r="7" spans="2:19" ht="14.25">
      <c r="B7" s="101">
        <v>1</v>
      </c>
      <c r="C7" s="101"/>
      <c r="D7" s="101"/>
      <c r="E7" s="101">
        <v>2</v>
      </c>
      <c r="F7" s="101"/>
      <c r="G7" s="101"/>
      <c r="H7" s="101">
        <v>3</v>
      </c>
      <c r="I7" s="101"/>
      <c r="J7" s="101" t="s">
        <v>23</v>
      </c>
      <c r="K7" s="101"/>
      <c r="L7" s="101"/>
      <c r="M7" s="101" t="s">
        <v>24</v>
      </c>
      <c r="N7" s="101"/>
      <c r="O7" s="101"/>
      <c r="P7" s="59">
        <v>6</v>
      </c>
      <c r="Q7" s="101" t="s">
        <v>25</v>
      </c>
      <c r="R7" s="101"/>
      <c r="S7" s="101"/>
    </row>
    <row r="8" spans="2:20" ht="14.25">
      <c r="B8" s="100" t="s">
        <v>26</v>
      </c>
      <c r="C8" s="100"/>
      <c r="D8" s="100"/>
      <c r="E8" s="101">
        <v>176.75</v>
      </c>
      <c r="F8" s="101"/>
      <c r="G8" s="101"/>
      <c r="H8" s="96">
        <v>365</v>
      </c>
      <c r="I8" s="96"/>
      <c r="J8" s="101">
        <f>ROUND(E8/H8,2)</f>
        <v>0.48</v>
      </c>
      <c r="K8" s="101"/>
      <c r="L8" s="101"/>
      <c r="M8" s="101">
        <f>AVERAGE(J8)</f>
        <v>0.48</v>
      </c>
      <c r="N8" s="101"/>
      <c r="O8" s="101"/>
      <c r="P8" s="59">
        <v>1</v>
      </c>
      <c r="Q8" s="97">
        <f>ROUND(M8*P8+M9*P9,2)</f>
        <v>0.69</v>
      </c>
      <c r="R8" s="97"/>
      <c r="S8" s="97"/>
      <c r="T8" s="110"/>
    </row>
    <row r="9" spans="2:20" ht="30.75" customHeight="1">
      <c r="B9" s="99" t="s">
        <v>51</v>
      </c>
      <c r="C9" s="99"/>
      <c r="D9" s="99"/>
      <c r="E9" s="101">
        <v>75.75</v>
      </c>
      <c r="F9" s="101"/>
      <c r="G9" s="101"/>
      <c r="H9" s="96"/>
      <c r="I9" s="96"/>
      <c r="J9" s="101">
        <f>ROUND(E9/H8,2)</f>
        <v>0.21</v>
      </c>
      <c r="K9" s="101"/>
      <c r="L9" s="101"/>
      <c r="M9" s="101">
        <f>AVERAGE(J9)</f>
        <v>0.21</v>
      </c>
      <c r="N9" s="101"/>
      <c r="O9" s="101"/>
      <c r="P9" s="59">
        <v>1</v>
      </c>
      <c r="Q9" s="97"/>
      <c r="R9" s="97"/>
      <c r="S9" s="97"/>
      <c r="T9" s="110"/>
    </row>
    <row r="10" spans="2:20" ht="29.25" customHeight="1">
      <c r="B10" s="99" t="s">
        <v>13</v>
      </c>
      <c r="C10" s="99"/>
      <c r="D10" s="99"/>
      <c r="E10" s="101">
        <v>75.75</v>
      </c>
      <c r="F10" s="101"/>
      <c r="G10" s="101"/>
      <c r="H10" s="96">
        <v>365</v>
      </c>
      <c r="I10" s="96"/>
      <c r="J10" s="101">
        <f>ROUND(E10/H10,2)</f>
        <v>0.21</v>
      </c>
      <c r="K10" s="101"/>
      <c r="L10" s="101"/>
      <c r="M10" s="101">
        <f>AVERAGE(J10)</f>
        <v>0.21</v>
      </c>
      <c r="N10" s="101"/>
      <c r="O10" s="101"/>
      <c r="P10" s="59">
        <v>1</v>
      </c>
      <c r="Q10" s="113">
        <f>P10*M10+Q8</f>
        <v>0.8999999999999999</v>
      </c>
      <c r="R10" s="113"/>
      <c r="S10" s="113"/>
      <c r="T10" s="110"/>
    </row>
    <row r="12" spans="2:18" ht="31.5" customHeight="1">
      <c r="B12" s="111" t="s">
        <v>42</v>
      </c>
      <c r="C12" s="111"/>
      <c r="D12" s="111"/>
      <c r="E12" s="111"/>
      <c r="F12" s="111"/>
      <c r="G12" s="111"/>
      <c r="H12" s="111"/>
      <c r="I12" s="111"/>
      <c r="J12" s="111"/>
      <c r="K12" s="111"/>
      <c r="L12" s="111"/>
      <c r="M12" s="111"/>
      <c r="N12" s="111"/>
      <c r="O12" s="111"/>
      <c r="P12" s="111"/>
      <c r="Q12" s="111"/>
      <c r="R12" s="111"/>
    </row>
    <row r="13" spans="2:18" ht="15.75" customHeight="1">
      <c r="B13" s="32"/>
      <c r="C13" s="32"/>
      <c r="D13" s="32"/>
      <c r="E13" s="32"/>
      <c r="F13" s="32"/>
      <c r="G13" s="32"/>
      <c r="H13" s="32"/>
      <c r="I13" s="32"/>
      <c r="J13" s="32"/>
      <c r="K13" s="32"/>
      <c r="L13" s="32"/>
      <c r="M13" s="32"/>
      <c r="N13" s="32"/>
      <c r="O13" s="32"/>
      <c r="P13" s="32"/>
      <c r="Q13" s="32"/>
      <c r="R13" s="32"/>
    </row>
    <row r="14" spans="2:8" ht="14.25">
      <c r="B14" s="111" t="s">
        <v>92</v>
      </c>
      <c r="C14" s="111"/>
      <c r="D14" s="111"/>
      <c r="E14" s="111"/>
      <c r="F14" s="111"/>
      <c r="G14" s="111"/>
      <c r="H14" s="111"/>
    </row>
    <row r="15" spans="2:8" ht="14.25">
      <c r="B15" s="32"/>
      <c r="C15" s="32"/>
      <c r="D15" s="32"/>
      <c r="E15" s="32"/>
      <c r="F15" s="32"/>
      <c r="G15" s="32"/>
      <c r="H15" s="32"/>
    </row>
    <row r="16" spans="2:18" ht="30.75" customHeight="1">
      <c r="B16" s="111" t="s">
        <v>84</v>
      </c>
      <c r="C16" s="111"/>
      <c r="D16" s="111"/>
      <c r="E16" s="111"/>
      <c r="F16" s="111"/>
      <c r="G16" s="111"/>
      <c r="H16" s="111"/>
      <c r="I16" s="111"/>
      <c r="J16" s="111"/>
      <c r="K16" s="111"/>
      <c r="L16" s="111"/>
      <c r="M16" s="111"/>
      <c r="N16" s="111"/>
      <c r="O16" s="111"/>
      <c r="P16" s="111"/>
      <c r="Q16" s="111"/>
      <c r="R16" s="111"/>
    </row>
    <row r="17" spans="2:18" ht="15.75" customHeight="1">
      <c r="B17" s="32"/>
      <c r="C17" s="32"/>
      <c r="D17" s="32"/>
      <c r="E17" s="32"/>
      <c r="F17" s="32"/>
      <c r="G17" s="32"/>
      <c r="H17" s="32"/>
      <c r="I17" s="32"/>
      <c r="J17" s="32"/>
      <c r="K17" s="32"/>
      <c r="L17" s="32"/>
      <c r="M17" s="32"/>
      <c r="N17" s="32"/>
      <c r="O17" s="32"/>
      <c r="P17" s="32"/>
      <c r="Q17" s="32"/>
      <c r="R17" s="32"/>
    </row>
    <row r="18" spans="2:18" ht="15" customHeight="1">
      <c r="B18" s="111" t="s">
        <v>44</v>
      </c>
      <c r="C18" s="111"/>
      <c r="D18" s="111"/>
      <c r="E18" s="111"/>
      <c r="F18" s="111"/>
      <c r="G18" s="111"/>
      <c r="H18" s="111"/>
      <c r="I18" s="111"/>
      <c r="J18" s="111"/>
      <c r="K18" s="111"/>
      <c r="L18" s="111"/>
      <c r="M18" s="111"/>
      <c r="N18" s="111"/>
      <c r="O18" s="111"/>
      <c r="P18" s="111"/>
      <c r="Q18" s="111"/>
      <c r="R18" s="111"/>
    </row>
  </sheetData>
  <sheetProtection/>
  <mergeCells count="35">
    <mergeCell ref="B14:H14"/>
    <mergeCell ref="B12:R12"/>
    <mergeCell ref="B16:R16"/>
    <mergeCell ref="B18:R18"/>
    <mergeCell ref="Q7:S7"/>
    <mergeCell ref="B6:D6"/>
    <mergeCell ref="E6:G6"/>
    <mergeCell ref="H6:I6"/>
    <mergeCell ref="J6:L6"/>
    <mergeCell ref="M6:O6"/>
    <mergeCell ref="Q6:S6"/>
    <mergeCell ref="J8:L8"/>
    <mergeCell ref="M8:O8"/>
    <mergeCell ref="B7:D7"/>
    <mergeCell ref="E7:G7"/>
    <mergeCell ref="H7:I7"/>
    <mergeCell ref="J7:L7"/>
    <mergeCell ref="M7:O7"/>
    <mergeCell ref="B4:S4"/>
    <mergeCell ref="R2:S2"/>
    <mergeCell ref="Q8:S9"/>
    <mergeCell ref="H8:I9"/>
    <mergeCell ref="B9:D9"/>
    <mergeCell ref="E9:G9"/>
    <mergeCell ref="J9:L9"/>
    <mergeCell ref="M9:O9"/>
    <mergeCell ref="B8:D8"/>
    <mergeCell ref="E8:G8"/>
    <mergeCell ref="B10:D10"/>
    <mergeCell ref="E10:G10"/>
    <mergeCell ref="H10:I10"/>
    <mergeCell ref="J10:L10"/>
    <mergeCell ref="M10:O10"/>
    <mergeCell ref="T8:T10"/>
    <mergeCell ref="Q10:S10"/>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4"/>
  <sheetViews>
    <sheetView zoomScalePageLayoutView="0" workbookViewId="0" topLeftCell="A1">
      <selection activeCell="J19" sqref="J19"/>
    </sheetView>
  </sheetViews>
  <sheetFormatPr defaultColWidth="9.140625" defaultRowHeight="15"/>
  <cols>
    <col min="1" max="1" width="14.28125" style="0" customWidth="1"/>
    <col min="16" max="16" width="12.8515625" style="0" customWidth="1"/>
  </cols>
  <sheetData>
    <row r="1" ht="18" customHeight="1">
      <c r="A1" s="26" t="s">
        <v>5</v>
      </c>
    </row>
    <row r="2" spans="18:19" ht="14.25">
      <c r="R2" s="102" t="s">
        <v>73</v>
      </c>
      <c r="S2" s="102"/>
    </row>
    <row r="4" spans="2:19" ht="14.25">
      <c r="B4" s="67" t="s">
        <v>40</v>
      </c>
      <c r="C4" s="67"/>
      <c r="D4" s="67"/>
      <c r="E4" s="67"/>
      <c r="F4" s="67"/>
      <c r="G4" s="67"/>
      <c r="H4" s="67"/>
      <c r="I4" s="67"/>
      <c r="J4" s="67"/>
      <c r="K4" s="67"/>
      <c r="L4" s="67"/>
      <c r="M4" s="67"/>
      <c r="N4" s="67"/>
      <c r="O4" s="67"/>
      <c r="P4" s="67"/>
      <c r="Q4" s="67"/>
      <c r="R4" s="67"/>
      <c r="S4" s="67"/>
    </row>
    <row r="6" spans="2:19" ht="45" customHeight="1">
      <c r="B6" s="103" t="s">
        <v>19</v>
      </c>
      <c r="C6" s="103"/>
      <c r="D6" s="103"/>
      <c r="E6" s="104" t="s">
        <v>41</v>
      </c>
      <c r="F6" s="104"/>
      <c r="G6" s="104"/>
      <c r="H6" s="104" t="s">
        <v>85</v>
      </c>
      <c r="I6" s="104"/>
      <c r="J6" s="104" t="s">
        <v>87</v>
      </c>
      <c r="K6" s="104"/>
      <c r="L6" s="104"/>
      <c r="M6" s="104" t="s">
        <v>88</v>
      </c>
      <c r="N6" s="104"/>
      <c r="O6" s="104"/>
      <c r="P6" s="4" t="s">
        <v>22</v>
      </c>
      <c r="Q6" s="104" t="s">
        <v>89</v>
      </c>
      <c r="R6" s="104"/>
      <c r="S6" s="104"/>
    </row>
    <row r="7" spans="2:19" ht="14.25">
      <c r="B7" s="101">
        <v>1</v>
      </c>
      <c r="C7" s="101"/>
      <c r="D7" s="101"/>
      <c r="E7" s="101">
        <v>2</v>
      </c>
      <c r="F7" s="101"/>
      <c r="G7" s="101"/>
      <c r="H7" s="101">
        <v>3</v>
      </c>
      <c r="I7" s="101"/>
      <c r="J7" s="101" t="s">
        <v>23</v>
      </c>
      <c r="K7" s="101"/>
      <c r="L7" s="101"/>
      <c r="M7" s="101" t="s">
        <v>24</v>
      </c>
      <c r="N7" s="101"/>
      <c r="O7" s="101"/>
      <c r="P7" s="3">
        <v>6</v>
      </c>
      <c r="Q7" s="101" t="s">
        <v>25</v>
      </c>
      <c r="R7" s="101"/>
      <c r="S7" s="101"/>
    </row>
    <row r="8" spans="2:19" ht="30.75" customHeight="1">
      <c r="B8" s="99" t="s">
        <v>12</v>
      </c>
      <c r="C8" s="99"/>
      <c r="D8" s="99"/>
      <c r="E8" s="112">
        <v>160</v>
      </c>
      <c r="F8" s="112"/>
      <c r="G8" s="112"/>
      <c r="H8" s="96">
        <v>365</v>
      </c>
      <c r="I8" s="96"/>
      <c r="J8" s="96">
        <f>ROUND(E8/H8,2)</f>
        <v>0.44</v>
      </c>
      <c r="K8" s="96"/>
      <c r="L8" s="96"/>
      <c r="M8" s="96">
        <f>AVERAGE(J8)</f>
        <v>0.44</v>
      </c>
      <c r="N8" s="96"/>
      <c r="O8" s="96"/>
      <c r="P8" s="39">
        <v>1</v>
      </c>
      <c r="Q8" s="97">
        <f>ROUND(M8*P8,2)</f>
        <v>0.44</v>
      </c>
      <c r="R8" s="97"/>
      <c r="S8" s="97"/>
    </row>
    <row r="10" spans="2:19" ht="21" customHeight="1">
      <c r="B10" s="111" t="s">
        <v>79</v>
      </c>
      <c r="C10" s="111"/>
      <c r="D10" s="111"/>
      <c r="E10" s="111"/>
      <c r="F10" s="111"/>
      <c r="G10" s="111"/>
      <c r="H10" s="111"/>
      <c r="I10" s="111"/>
      <c r="J10" s="111"/>
      <c r="K10" s="111"/>
      <c r="L10" s="111"/>
      <c r="M10" s="111"/>
      <c r="N10" s="111"/>
      <c r="O10" s="111"/>
      <c r="P10" s="111"/>
      <c r="Q10" s="111"/>
      <c r="R10" s="111"/>
      <c r="S10" s="111"/>
    </row>
    <row r="11" spans="2:19" ht="14.25">
      <c r="B11" s="32"/>
      <c r="C11" s="32"/>
      <c r="D11" s="32"/>
      <c r="E11" s="32"/>
      <c r="F11" s="32"/>
      <c r="G11" s="32"/>
      <c r="H11" s="32"/>
      <c r="I11" s="32"/>
      <c r="J11" s="32"/>
      <c r="K11" s="32"/>
      <c r="L11" s="32"/>
      <c r="M11" s="32"/>
      <c r="N11" s="32"/>
      <c r="O11" s="32"/>
      <c r="P11" s="32"/>
      <c r="Q11" s="32"/>
      <c r="R11" s="32"/>
      <c r="S11" s="32"/>
    </row>
    <row r="12" spans="2:19" ht="14.25">
      <c r="B12" s="111" t="s">
        <v>92</v>
      </c>
      <c r="C12" s="111"/>
      <c r="D12" s="111"/>
      <c r="E12" s="111"/>
      <c r="F12" s="111"/>
      <c r="G12" s="111"/>
      <c r="H12" s="111"/>
      <c r="I12" s="111"/>
      <c r="J12" s="111"/>
      <c r="K12" s="111"/>
      <c r="L12" s="111"/>
      <c r="M12" s="111"/>
      <c r="N12" s="111"/>
      <c r="O12" s="111"/>
      <c r="P12" s="111"/>
      <c r="Q12" s="111"/>
      <c r="R12" s="111"/>
      <c r="S12" s="111"/>
    </row>
    <row r="13" spans="2:19" ht="14.25">
      <c r="B13" s="32"/>
      <c r="C13" s="32"/>
      <c r="D13" s="32"/>
      <c r="E13" s="32"/>
      <c r="F13" s="32"/>
      <c r="G13" s="32"/>
      <c r="H13" s="32"/>
      <c r="I13" s="32"/>
      <c r="J13" s="32"/>
      <c r="K13" s="32"/>
      <c r="L13" s="32"/>
      <c r="M13" s="32"/>
      <c r="N13" s="32"/>
      <c r="O13" s="32"/>
      <c r="P13" s="32"/>
      <c r="Q13" s="32"/>
      <c r="R13" s="32"/>
      <c r="S13" s="32"/>
    </row>
    <row r="14" spans="2:19" ht="31.5" customHeight="1">
      <c r="B14" s="111" t="s">
        <v>86</v>
      </c>
      <c r="C14" s="111"/>
      <c r="D14" s="111"/>
      <c r="E14" s="111"/>
      <c r="F14" s="111"/>
      <c r="G14" s="111"/>
      <c r="H14" s="111"/>
      <c r="I14" s="111"/>
      <c r="J14" s="111"/>
      <c r="K14" s="111"/>
      <c r="L14" s="111"/>
      <c r="M14" s="111"/>
      <c r="N14" s="111"/>
      <c r="O14" s="111"/>
      <c r="P14" s="111"/>
      <c r="Q14" s="111"/>
      <c r="R14" s="111"/>
      <c r="S14" s="111"/>
    </row>
  </sheetData>
  <sheetProtection/>
  <mergeCells count="23">
    <mergeCell ref="B8:D8"/>
    <mergeCell ref="E8:G8"/>
    <mergeCell ref="H8:I8"/>
    <mergeCell ref="J8:L8"/>
    <mergeCell ref="M8:O8"/>
    <mergeCell ref="Q8:S8"/>
    <mergeCell ref="Q6:S6"/>
    <mergeCell ref="B7:D7"/>
    <mergeCell ref="E7:G7"/>
    <mergeCell ref="H7:I7"/>
    <mergeCell ref="J7:L7"/>
    <mergeCell ref="M7:O7"/>
    <mergeCell ref="Q7:S7"/>
    <mergeCell ref="B10:S10"/>
    <mergeCell ref="B12:S12"/>
    <mergeCell ref="B14:S14"/>
    <mergeCell ref="R2:S2"/>
    <mergeCell ref="B4:S4"/>
    <mergeCell ref="B6:D6"/>
    <mergeCell ref="E6:G6"/>
    <mergeCell ref="H6:I6"/>
    <mergeCell ref="J6:L6"/>
    <mergeCell ref="M6:O6"/>
  </mergeCells>
  <hyperlinks>
    <hyperlink ref="A1" location="SATURS!A1" display="UZ SATURU"/>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dc:creator>
  <cp:keywords/>
  <dc:description/>
  <cp:lastModifiedBy>Lilita Cirule</cp:lastModifiedBy>
  <cp:lastPrinted>2021-09-06T13:26:42Z</cp:lastPrinted>
  <dcterms:created xsi:type="dcterms:W3CDTF">2021-08-12T13:01:54Z</dcterms:created>
  <dcterms:modified xsi:type="dcterms:W3CDTF">2022-12-09T05:04:25Z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