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SATURS" sheetId="1" r:id="rId1"/>
    <sheet name="10.1. pielikums" sheetId="2" r:id="rId2"/>
    <sheet name="10.2. pielikums" sheetId="3" r:id="rId3"/>
    <sheet name="10.3. pielikums" sheetId="4" r:id="rId4"/>
    <sheet name="10.4. pielikums" sheetId="5" r:id="rId5"/>
    <sheet name="10.5. pielikums" sheetId="6" r:id="rId6"/>
  </sheets>
  <definedNames/>
  <calcPr fullCalcOnLoad="1"/>
</workbook>
</file>

<file path=xl/sharedStrings.xml><?xml version="1.0" encoding="utf-8"?>
<sst xmlns="http://schemas.openxmlformats.org/spreadsheetml/2006/main" count="122" uniqueCount="96">
  <si>
    <t>SATURS</t>
  </si>
  <si>
    <t>Nosaukums</t>
  </si>
  <si>
    <t xml:space="preserve">Atelpas brīža pakalpojuma mājoklī vienas vienības izmaksu aprēķins </t>
  </si>
  <si>
    <t xml:space="preserve">Pielikuma Nr. </t>
  </si>
  <si>
    <t>Supervīzijas izmaksu aprēķins AB pakalpojumam mājoklī</t>
  </si>
  <si>
    <t>UZ SATURU</t>
  </si>
  <si>
    <t>Speciālisti</t>
  </si>
  <si>
    <t>Bērnu skaits, kam plānots sniegt pakalpojumu</t>
  </si>
  <si>
    <t>Speciālistu (slodžu) skaits</t>
  </si>
  <si>
    <t>Veselības apdrošināšanas izmaksas gadā, euro*</t>
  </si>
  <si>
    <t>Veselības apdrošināšanas izmaksas par 1 bērnu gadā, euro</t>
  </si>
  <si>
    <t>Veselības apdrošināšanas izmaksas par 1 bērnu diennaktī, euro</t>
  </si>
  <si>
    <t>AB pakalpojuma mājoklī sniedzējs</t>
  </si>
  <si>
    <t>Pakalpojuma koordinators/ sociālais darbinieks</t>
  </si>
  <si>
    <t>Kopā:</t>
  </si>
  <si>
    <t>Veselības apdrošināšanas izmaksu aprēķins AB pakalpojuma mājoklī sniegšanā iesaistītajiem speciālistiem</t>
  </si>
  <si>
    <t>5=4/2</t>
  </si>
  <si>
    <t>6=5/365 dienas gadā</t>
  </si>
  <si>
    <t>Speciālists</t>
  </si>
  <si>
    <t>Supervīzijas cena vienam darbiniekam, euro/gadā*</t>
  </si>
  <si>
    <t>Darba laiks gadā**</t>
  </si>
  <si>
    <t>Darbinieku skaits</t>
  </si>
  <si>
    <t>4=2/3</t>
  </si>
  <si>
    <t>5=4 (vidējais)</t>
  </si>
  <si>
    <t>7=5*6</t>
  </si>
  <si>
    <t>Sociālā darba speciālisti ****</t>
  </si>
  <si>
    <t>Izmaksu pozīcija</t>
  </si>
  <si>
    <t>Cena, euro</t>
  </si>
  <si>
    <t>Stundu skaits</t>
  </si>
  <si>
    <t>Izmaksas par vienu klientu, euro/h</t>
  </si>
  <si>
    <t>Aprēķini</t>
  </si>
  <si>
    <t>Paskaidrojums</t>
  </si>
  <si>
    <t>Apraksts</t>
  </si>
  <si>
    <t>Administrēšanas izmaksas 10%</t>
  </si>
  <si>
    <t xml:space="preserve"> Slodze</t>
  </si>
  <si>
    <t>Izmaksas 1 bērnam diennaktī</t>
  </si>
  <si>
    <t>Aprēķins</t>
  </si>
  <si>
    <t>euro</t>
  </si>
  <si>
    <t>Atlīdzības izmaksas kopā</t>
  </si>
  <si>
    <t>Apmācību izmaksu aprēķins AB pakalpojuma mājoklī sniedzējiem</t>
  </si>
  <si>
    <t>Apmācību cena vienam darbiniekam, euro/gadā*</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</si>
  <si>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</si>
  <si>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4=3*213.43 euro</t>
  </si>
  <si>
    <t>**** Sociālā darba speciālisti - sociālais darbinieks.</t>
  </si>
  <si>
    <t>AB pakalpojuma mājoklī pārējās nodrošināšanas izmaksas (10% administrēšanas izmaksas)*</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</si>
  <si>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</si>
  <si>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Ar pakalpojuma administrēšanu, prasību nodrošināšanu saistītās izmaksas kopā</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</si>
  <si>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</si>
  <si>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Ar pakalpojuma administrēšanu,  prasību nodrošināšanu saistītās izmaksas  kopā</t>
  </si>
  <si>
    <t xml:space="preserve">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sniegšanu.. </t>
  </si>
  <si>
    <t>AB pakalpojuma mājoklī vienas vienības izmaksu  aprēķins iepazīšanās periodam</t>
  </si>
  <si>
    <r>
      <t xml:space="preserve">* 1) </t>
    </r>
    <r>
      <rPr>
        <b/>
        <u val="single"/>
        <sz val="11"/>
        <color indexed="8"/>
        <rFont val="Times New Roman"/>
        <family val="1"/>
      </rPr>
      <t>Paskaidrojums</t>
    </r>
    <r>
      <rPr>
        <sz val="11"/>
        <color indexed="8"/>
        <rFont val="Times New Roman"/>
        <family val="1"/>
      </rPr>
      <t xml:space="preserve">: Pamatojoties uz Sociālo pakalpojumu un sociālās palīdzības likuma 13. panta otrās daļas 3 prim punktu, aprēķinot AB pakalpojuma mājoklī vienas vienības izmaksas,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ieviešanu. </t>
    </r>
  </si>
  <si>
    <t>* Apmācību cena vienam AB pakalpojuma mājoklī sniedzējam pēc biedrības "Latvijas Samariešu apvienība" cenrāža (obligātās apmācības AB pakalpojuma mājoklī sniedzējiem).</t>
  </si>
  <si>
    <t>Supervīzijas izmaksas par vienu diennakti (viens darbinieks)</t>
  </si>
  <si>
    <t>Vidējās supervīzijas izmaksas par vienu diennakti (viens darbinieks)</t>
  </si>
  <si>
    <t>Vidējās supervīzijas izmaksas par vienu diennakti (visiem darbiniekiem)***</t>
  </si>
  <si>
    <t>Dienu skaits gadā**</t>
  </si>
  <si>
    <t>*** Vidējās apmācību izmaksas diennaktī aprēķinātas vienam darbiniekam, ņemot vērā, ka vienas vienības izmaksu standarta likmes aprēķinā pieņemts, ka AB pakalpojumu mājoklī vienu diennakti nodrošina viens AB pakalpojuma mājoklī sniedzējs.</t>
  </si>
  <si>
    <t>Apmācību izmaksas par diennakti (viens darbinieks)</t>
  </si>
  <si>
    <t>Vidējās apmācību izmaksas par diennakti (viens darbinieks)</t>
  </si>
  <si>
    <t>Vidējās apmācību izmaksas par diennakti (visiem darbiniekiem)***</t>
  </si>
  <si>
    <r>
      <t>1) 1143,00 euro                           2) 1143,00 * 25% = 285,75        3) 1143,00+285,75=1428,75       4) 1428,75 * 23,59=337,04        5) 1428,75+337,04=1765,79    6) 1765,79 / 168=</t>
    </r>
    <r>
      <rPr>
        <u val="single"/>
        <sz val="12"/>
        <rFont val="Times New Roman"/>
        <family val="1"/>
      </rPr>
      <t>10,51 euro/h</t>
    </r>
  </si>
  <si>
    <r>
      <t xml:space="preserve">1)1923,00 euro                            2) 1923,00 * 25% = 480,75        3) 1923,00 + 480,75 = 2403,75  4) 2403,75 * 23,59 = 567,05      5) 2403,75 + 567,05=2970,80    6) 2970,80 / 168 = </t>
    </r>
    <r>
      <rPr>
        <u val="single"/>
        <sz val="12"/>
        <rFont val="Times New Roman"/>
        <family val="1"/>
      </rPr>
      <t>17,68 euro/h</t>
    </r>
  </si>
  <si>
    <t>11,57 euro/h * 10 % (adm.izmaksas) = 1,16 euro</t>
  </si>
  <si>
    <t>11,57 euro/h + 1,16 euro = 12,73 euro/h</t>
  </si>
  <si>
    <t>Atlīdzība (darba samaksa + VSAOI (DD soc.nod)): darba alga speciālistiem, kas nodrošina pakalpojuma sniegšanu, ieskaitot VSAOI, sociālās garantijas un atvaļinājumu</t>
  </si>
  <si>
    <r>
      <t xml:space="preserve">1) 1143,00 euro                           2) 1143,00 * 25% = 285,75        3) 1143,00+285,75=1428,75       4) 1428,75 * 23,59=337,04        5) 1428,75+337,04=1765,79    6) 1765,79 / 168=10,51 euro/h   7) 10,51 * 12 = </t>
    </r>
    <r>
      <rPr>
        <u val="single"/>
        <sz val="12"/>
        <rFont val="Times New Roman"/>
        <family val="1"/>
      </rPr>
      <t>126,12 euro/ diennaktī</t>
    </r>
  </si>
  <si>
    <r>
      <t xml:space="preserve">1)1923,00 euro                            2) 1923,00 * 25% = 480,75        3) 1923,00 + 480,75 = 2403,75  4) 2403,75 * 23,59 = 567,05      5) 2403,75 + 567,05=2970,80    6) 2970,80/1/30*0,18= </t>
    </r>
    <r>
      <rPr>
        <u val="single"/>
        <sz val="12"/>
        <rFont val="Times New Roman"/>
        <family val="1"/>
      </rPr>
      <t>17.82 euro/diennaktī</t>
    </r>
  </si>
  <si>
    <t>2. nodevums 
Gala ziņojums “Atelpas brīža pakalpojuma mājoklī pilngadīgām personām ar garīga rakstura traucējumiem apraksts”</t>
  </si>
  <si>
    <t>AB pakalpojuma mājoklī vienas vienības izmaksu aprēķins iepazīšanās periodam</t>
  </si>
  <si>
    <t>Pārējie darbinieki</t>
  </si>
  <si>
    <t>AB pakalpojuma mājoklī administrēšanas izmaksas</t>
  </si>
  <si>
    <t xml:space="preserve">AB pakalpojuma mājoklī vienas vienības izmaksu  aprēķins diennaktij </t>
  </si>
  <si>
    <t>10.1. pielikums</t>
  </si>
  <si>
    <t>10.2. pielikums</t>
  </si>
  <si>
    <t>10. pielikums</t>
  </si>
  <si>
    <t>10.3. pielikums</t>
  </si>
  <si>
    <t>10.4. pielikums</t>
  </si>
  <si>
    <t>10.5. pielikums</t>
  </si>
  <si>
    <t>** 2023. gadā 365 dienas.</t>
  </si>
  <si>
    <t>*** Vidējās supervīzijas izmaksas diennaktī aprēķinātas diviem darbiniekiem, ņemot vērā, ka vienas vienības izmaksu standarta likmes aprēķinā pieņemts, ka pakalpojumu nodrošina visi darbinieki.</t>
  </si>
  <si>
    <t>Darba devēja veselības apdrošināšanas izdevumi (aprēķins 10.3. pielikumā)</t>
  </si>
  <si>
    <r>
      <t>Kopā</t>
    </r>
    <r>
      <rPr>
        <b/>
        <sz val="11"/>
        <color indexed="8"/>
        <rFont val="Times New Roman"/>
        <family val="1"/>
      </rPr>
      <t>:</t>
    </r>
  </si>
  <si>
    <t>Apmācību izdevumi AB pakalpojuma mājoklī sniedzējam (aprēķins 10.5. pielikumā)</t>
  </si>
  <si>
    <t>Supervīzijas izmaksas (aprēķins 10.4. pielikumā)</t>
  </si>
  <si>
    <r>
      <t xml:space="preserve">2) </t>
    </r>
    <r>
      <rPr>
        <b/>
        <u val="single"/>
        <sz val="11"/>
        <rFont val="Times New Roman"/>
        <family val="1"/>
      </rPr>
      <t>Aprēķins</t>
    </r>
    <r>
      <rPr>
        <sz val="11"/>
        <rFont val="Times New Roman"/>
        <family val="1"/>
      </rPr>
      <t>: 143,94 (atlīdzības izmaksas kopā AB pakalpojumam mājoklī) * 10 % (normatīvajos aktos pieņemtais administrēšanas izdevumu apmērs dažādu sociālo pakalpojumu administrēšanai) = 14,39 euro.</t>
    </r>
  </si>
  <si>
    <t xml:space="preserve">Pienākumi: 1) nodrošināt personas ar GRT aprūpi un uzraudzību atbilstoši veselības stāvoklim;
2) sadarbībā ar sociālā darbinieku izveidot pakalpojuma sniegšanai nepieciešamo personas ar GRT individuālo aprūpes plānu; 3) nodrošināt līdz šim saņemto pakalpojumu/nodarbību apmeklēšanu, AB pakalpojuma mājoklī saņemšanas laikā;
4) pakalpojuma sniegšanas laikā realizēt individuālajā aprūpes  plānā iekļautās aktivitātes;
5) plānot un nodrošināt personas ar GRT spējām atbilstošu saturīgu brīvā laika pavadīšanu.
</t>
  </si>
  <si>
    <r>
      <rPr>
        <sz val="12"/>
        <rFont val="Times New Roman"/>
        <family val="1"/>
      </rPr>
      <t>Sociālais darbinieks, piesaistes veidošanas laikā AB pakalpojuma mājoklī ietvaros, darbam ar vienupersonu ar GRT velta līdz 4,32 stundām 72 stundu periodā (0,06 h vienas stundas ietvaros). Pienākumi: 1) organizēt AB pakalpojuma mājoklī iepazīšanās periodu; 2) sniegt informāciju personas ar GRt aizgādnim, ikdienas aprūpes nodrošinātājam par AB pakalpojuma mājoklī norisi iepazīšanās periodā; 3) sadarbībā ar AB pakalpojuma mājoklī sniedzēju izveidot pakalpojuma sniegšanai nepieciešamo personas ar GRT individuālo aprūpes plānu; 4) sniegt atbalstu un konsultēt AB pakalpojuma mājoklī sniedzēju pakalpojuma sniegšanas laikā iepazīšanās periodā.</t>
    </r>
    <r>
      <rPr>
        <sz val="12"/>
        <color indexed="10"/>
        <rFont val="Times New Roman"/>
        <family val="1"/>
      </rPr>
      <t xml:space="preserve">
</t>
    </r>
  </si>
  <si>
    <r>
      <rPr>
        <sz val="12"/>
        <rFont val="Times New Roman"/>
        <family val="1"/>
      </rPr>
      <t xml:space="preserve">Mēnesī vidēji  21 darba diena, t.sk. 168 darba stundas. Atlīdzība (darba samaksa + VSAOI (DD soc. nod.)): darba alga, ieskaitot VSAOI, sociālās garantijas un atvaļinājumus.               Sociālais darbinieks saskaņā ar MK 26.04.2022. noteikumiem Nr. 262, klasificējas 43.1. apakšsaimē, V A līmenī. Sociālajam darbiniekam saskaņā ar Valsts un pašvaldību institūciju amatpersonu un darbinieku atlīdzības likuma 3. pielikumu piemērojama – 9. mēnešalgu grupa. Papildus sociālajam darbiniekam saskaņā ar MK 21.06.2022. noteikumu Nr. 361 22. punktu tiek maksāta piemaksa līdz 25 % apmērā no mēneša atalgojuma (jo amata pienākumi tiek pielīdzināti sociālā darbinieka darbam ilgstošas sociālās aprūpes un sociālās rehabilitācijas institūcijā  pieaugušām personām smagiem garīgās attīstības traucējumiem). </t>
    </r>
    <r>
      <rPr>
        <sz val="12"/>
        <color indexed="10"/>
        <rFont val="Times New Roman"/>
        <family val="1"/>
      </rPr>
      <t xml:space="preserve">
</t>
    </r>
    <r>
      <rPr>
        <sz val="12"/>
        <rFont val="Times New Roman"/>
        <family val="1"/>
      </rPr>
      <t>Sociālā darbinieka atalgojums:                                                                                                    1) Maksimālais sociālā darbinieka atalgojums mēnesī: 1923,00 euro;</t>
    </r>
    <r>
      <rPr>
        <sz val="12"/>
        <color indexed="10"/>
        <rFont val="Times New Roman"/>
        <family val="1"/>
      </rPr>
      <t xml:space="preserve">                                           </t>
    </r>
    <r>
      <rPr>
        <sz val="12"/>
        <rFont val="Times New Roman"/>
        <family val="1"/>
      </rPr>
      <t>2) Piemaksa 25% apmērā no 1923,00 euro: 480,75 euro;                                                            3) Kopējā bruto atlīdzība: 2403,75 euro;                                                                                        4) Kopējā bruto atlīdzība + VSAOI 23,59%: 2403,75 euro + 567,05 euro = 2970,80 euro.</t>
    </r>
  </si>
  <si>
    <t xml:space="preserve">Mēnesī vidēji  21 darba diena, t.sk. 168 darba stundas. Atlīdzība (darba samaksa + VSAOI (DD soc. nod.)): darba alga, ieskaitot VSAOI, sociālās garantijas un atvaļinājumus.                                                                                                               
AB pakalpojuma mājoklī sniedzēja profesija tiek pielīdzināta aprūpētāja profesijai, līdz ar to AB pakalpojuma mājoklī sniedzējam atlīdzības izmaksas, saskaņā ar MK 26.04.2022. noteikumiem Nr. 262, klasificējas 43.1.apakšsaimē I A līmenī. 
AB pakalpojuma mājoklī sniedzējam, saskaņā ar Valsts un pašvaldību institūciju amatpersonu un darbinieku atlīdzības likuma 3. pielikumu attiecināma – 4. mēnešalgu grupa.                                                                      
Papildus AB pakalpojuma mājoklī sniedzējam, saskaņā ar MK 21.06.2022.. noteikumu Nr. 361 22. punktu, tiek maksāta piemaksa līdz 25 % apmērā no mēneša atalgojuma (jo amata pienākumi tiek daļēji pielīdzināti  sociālā darba speciālista darbam ilgstošas sociālās aprūpes un sociālās rehabilitācijas iestādē  pieaugušām personām smagiem garīgās attīstības traucējumiem).                                             
AB pakalpojuma mājoklī sniedzēja atalgojums:
1) Maksimālais aprūpētāja atalgojums mēnesī: 1143,00 euro;                                                     2) Piemaksa 25% apmērā no 1143,00 euro: 285,75 euro;                                                           
3) Kopējā bruto atlīdzība: 1428,75 euro                                                                                       4) Kopējā bruto atlīdzība + VSAOI 23.59 %: 1428,75 euro + 337,04 euro  = 1765,79 euro.                                           
</t>
  </si>
  <si>
    <t xml:space="preserve">AB pakalpojuma mājoklī vienas vienības izmaksu aprēķins diennaktij </t>
  </si>
  <si>
    <t>Aprēķins 10.3. pielikumā</t>
  </si>
  <si>
    <t xml:space="preserve">AB pakalpojuma mājoklī sniedzēja darba laiks tiek organizēts saskaņā ar Darba likuma 148. panta pirmās daļas noteikumiem, kas paredz, ka darbinieka darba laika ilgums netiek mērīts vai iepriekš noteikts, vai to var noteikt pats darbinieks. Darbiniekam, izmantojot savas zināšanas un profesionālās iemaņas, kā arī ievērojot Darba likumā noteikto, ir pienākums pašam organizēt savu darba laiku darba dienas ietvaros atkarībā no reālās situācijas darba vietā, kā arī pašam patstāvīgi plānot un noteikt laiku pārtraukumiem, atpūtai, ēšanai un citām aktivitātēm. AB pakalpojuma mājoklī sniedzējam tiek maksāts par AB pakalpojuma mājoklī nodrošināšanu diennakti. Viens AB pakalpojuma mājoklī sniedzējs sniedz pakalpojumu ne vairāk kā 4 diennaktis pēc kārtas. Ja personai ar GRT, AB pakalpojums mājoklī ir nepieciešams vairāk par 4 diennaktīm, AB pakalpojuma mājoklī sniegšanā uz nakamām 4 diennaktīm tiek piesaistīts otrs AB pakalpojuma mājoklī sniedzējs.                                                                                                                                   </t>
  </si>
  <si>
    <t>Sociālais darbinieks darbam ar vienu personu ar GRT velta vismaz vienu stundu diennaktī (t.sk. dokumentu kārtošana). Sociālā darbinieka noslodzes aprēķins: pakalpojuma apmērs stundās diennaktī (uz 1 personu ar GRT) - 1 stunda; pakalpojuma apmērs stundās gadā (uz 1 personu ar GRT) - 1 stunda * 365 dienas = 365 stundas; slodžu skaits - 365 stundas / 2002 darba stundas = 0.18 slodzes.</t>
  </si>
  <si>
    <t xml:space="preserve">Mēnesī vidēji  21 darba diena, t.sk. 168 darba stundas. Atlīdzība (darba samaksa + VSAOI (DD soc. nod.)): darba alga, ieskaitot VSAOI, sociālās garantijas un atvaļinājumus.                                                                                                               
AB pakalpojuma mājoklī sniedzēja profesija tiek pielīdzināta aprūpētāja profesijai, līdz ar to AB pakalpojuma mājoklī sniedzējam atlīdzības izmaksas, saskaņā ar MK 26.04.2022. noteikumiem Nr. 262, klasificējas 43.1.apakšsaimē I A līmenī. 
AB pakalpojuma mājoklī sniedzējam, saskaņā ar Valsts un pašvaldību institūciju amatpersonu un darbinieku atlīdzības likuma 3. pielikumu attiecināma – 4. mēnešalgu grupa.                                                                      
Papildus AB pakalpojuma mājoklī sniedzējam, saskaņā ar MK 21.06.2022.. noteikumu Nr. 361 22. punktu, tiek maksāta piemaksa līdz 25 % apmērā no mēneša atalgojuma (jo amata pienākumi tiek daļēji pielīdzināti  sociālā darba speciālista darbam ilgstošas sociālās aprūpes un sociālās rehabilitācijas iestādē  pieaugušām personām ar smagiem garīgās attīstības traucējumiem).                                             
AB pakalpojuma mājoklī sniedzēja atalgojums:
1) Maksimālais aprūpētāja atalgojums mēnesī: 1143,00 euro;                                                     2) Piemaksa 25% apmērā no 1143,00 euro: 285,75 euro;                                                           
3) Kopējā bruto atlīdzība: 1428,75 euro                                                                                       4) Kopējā bruto atlīdzība + VSAOI 23.59 %: 1428,75 euro + 337,04 euro  = 1765,79 euro.     5) Ņemot vērā to, ka AB pakalpojuma mājoklī sniedzēja darba laiks netiek mērīts, AB pakalpojuma mājoklī sniedzējs pats plāno savu darba un atpūtas laiku, bet tiek pieņemts, ka pakalpojuma sniedzējs strādā 12 stundas diennaktī, nodrošinot AB pakalpojuma mājoklī sniegšanu.                                         
</t>
  </si>
  <si>
    <r>
      <rPr>
        <sz val="12"/>
        <rFont val="Times New Roman"/>
        <family val="1"/>
      </rPr>
      <t xml:space="preserve">Mēnesī vidēji  21 darba diena, t.sk. 168 darba stundas. Atlīdzība (darba samaksa + VSAOI (DD soc. nod.)): darba alga, ieskaitot VSAOI, sociālās garantijas un atvaļinājumus.               Sociālais darbinieks saskaņā ar MK 26.04.2022. noteikumiem Nr. 262, klasificējas 43.1. apakšsaimē, V A līmenī. Sociālajam darbiniekam saskaņā ar Valsts un pašvaldību institūciju amatpersonu un darbinieku atlīdzības likuma 3. pielikumu piemērojama – 9. mēnešalgu grupa. Papildus sociālajam darbiniekam saskaņā ar MK 21.06.2022. noteikumu Nr. 361 22. punktu tiek maksāta piemaksa līdz 25 % apmērā no mēneša atalgojuma (jo amata pienākumi tiek pielīdzināti sociālā darbinieka darbam ilgstošas sociālās aprūpes un sociālās rehabilitācijas institūcijā  pieaugušām personām ar smagiem garīgās attīstības traucējumiem). </t>
    </r>
    <r>
      <rPr>
        <sz val="12"/>
        <color indexed="10"/>
        <rFont val="Times New Roman"/>
        <family val="1"/>
      </rPr>
      <t xml:space="preserve">
</t>
    </r>
    <r>
      <rPr>
        <sz val="12"/>
        <rFont val="Times New Roman"/>
        <family val="1"/>
      </rPr>
      <t>Sociālā darbinieka atalgojums:                                                                                                    1) Maksimālais sociālā darbinieka atalgojums mēnesī: 1923,00 euro;</t>
    </r>
    <r>
      <rPr>
        <sz val="12"/>
        <color indexed="10"/>
        <rFont val="Times New Roman"/>
        <family val="1"/>
      </rPr>
      <t xml:space="preserve">                                           </t>
    </r>
    <r>
      <rPr>
        <sz val="12"/>
        <rFont val="Times New Roman"/>
        <family val="1"/>
      </rPr>
      <t>2) Piemaksa 25% apmērā no 1923,00 euro: 480,75 euro;                                                            3) Kopējā bruto atlīdzība: 2403,75 euro;                                                                                        4) Kopējā bruto atlīdzība + VSAOI 23,59%: 2403,75 euro + 567,05 euro = 2970,80 euro;       5) 2970,80 euro/1 klients /30 dienas = 99,03 euro x 0.18 slodzes = 17,82 euro/diennaktī.</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</si>
</sst>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s>
  <fonts count="74">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b/>
      <sz val="11"/>
      <name val="Times New Roman"/>
      <family val="1"/>
    </font>
    <font>
      <sz val="10"/>
      <name val="Arial"/>
      <family val="2"/>
    </font>
    <font>
      <sz val="11"/>
      <name val="Times New Roman"/>
      <family val="1"/>
    </font>
    <font>
      <b/>
      <i/>
      <sz val="11"/>
      <name val="Times New Roman"/>
      <family val="1"/>
    </font>
    <font>
      <u val="single"/>
      <sz val="11"/>
      <name val="Times New Roman"/>
      <family val="1"/>
    </font>
    <font>
      <b/>
      <sz val="11"/>
      <color indexed="8"/>
      <name val="Times New Roman"/>
      <family val="1"/>
    </font>
    <font>
      <b/>
      <sz val="12"/>
      <name val="Times New Roman"/>
      <family val="1"/>
    </font>
    <font>
      <sz val="11"/>
      <color indexed="8"/>
      <name val="Times New Roman"/>
      <family val="1"/>
    </font>
    <font>
      <b/>
      <u val="single"/>
      <sz val="11"/>
      <color indexed="8"/>
      <name val="Times New Roman"/>
      <family val="1"/>
    </font>
    <font>
      <i/>
      <sz val="11"/>
      <name val="Times New Roman"/>
      <family val="1"/>
    </font>
    <font>
      <sz val="12"/>
      <color indexed="10"/>
      <name val="Times New Roman"/>
      <family val="1"/>
    </font>
    <font>
      <b/>
      <u val="single"/>
      <sz val="11"/>
      <name val="Times New Roman"/>
      <family val="1"/>
    </font>
    <font>
      <u val="single"/>
      <sz val="12"/>
      <name val="Times New Roman"/>
      <family val="1"/>
    </font>
    <font>
      <b/>
      <sz val="11"/>
      <color indexed="52"/>
      <name val="Calibri"/>
      <family val="2"/>
    </font>
    <font>
      <sz val="11"/>
      <color indexed="10"/>
      <name val="Calibri"/>
      <family val="2"/>
    </font>
    <font>
      <u val="single"/>
      <sz val="11"/>
      <color indexed="30"/>
      <name val="Calibri"/>
      <family val="2"/>
    </font>
    <font>
      <sz val="11"/>
      <color indexed="62"/>
      <name val="Calibri"/>
      <family val="2"/>
    </font>
    <font>
      <sz val="11"/>
      <color indexed="9"/>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color indexed="8"/>
      <name val="Arial"/>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2"/>
      <color indexed="8"/>
      <name val="Calibri"/>
      <family val="2"/>
    </font>
    <font>
      <sz val="12"/>
      <color indexed="8"/>
      <name val="Times New Roman"/>
      <family val="1"/>
    </font>
    <font>
      <i/>
      <sz val="11"/>
      <color indexed="8"/>
      <name val="Times New Roman"/>
      <family val="1"/>
    </font>
    <font>
      <b/>
      <sz val="12"/>
      <color indexed="8"/>
      <name val="Times New Roman"/>
      <family val="1"/>
    </font>
    <font>
      <b/>
      <sz val="14"/>
      <color indexed="8"/>
      <name val="Times New Roman"/>
      <family val="1"/>
    </font>
    <font>
      <b/>
      <i/>
      <sz val="11"/>
      <color indexed="8"/>
      <name val="Times New Roman"/>
      <family val="1"/>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1"/>
      <color rgb="FF000000"/>
      <name val="Calibri"/>
      <family val="2"/>
    </font>
    <font>
      <sz val="10"/>
      <color rgb="FF000000"/>
      <name val="Arial"/>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sz val="11"/>
      <color theme="1"/>
      <name val="Times New Roman"/>
      <family val="1"/>
    </font>
    <font>
      <sz val="12"/>
      <color theme="1"/>
      <name val="Times New Roman"/>
      <family val="1"/>
    </font>
    <font>
      <sz val="12"/>
      <color rgb="FF000000"/>
      <name val="Times New Roman"/>
      <family val="1"/>
    </font>
    <font>
      <sz val="12"/>
      <color rgb="FFFF0000"/>
      <name val="Times New Roman"/>
      <family val="1"/>
    </font>
    <font>
      <b/>
      <sz val="12"/>
      <color theme="1"/>
      <name val="Times New Roman"/>
      <family val="1"/>
    </font>
    <font>
      <b/>
      <sz val="11"/>
      <color theme="1"/>
      <name val="Times New Roman"/>
      <family val="1"/>
    </font>
    <font>
      <b/>
      <sz val="14"/>
      <color theme="1"/>
      <name val="Times New Roman"/>
      <family val="1"/>
    </font>
    <font>
      <i/>
      <sz val="11"/>
      <color theme="1"/>
      <name val="Times New Roman"/>
      <family val="1"/>
    </font>
    <font>
      <b/>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1"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5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0" applyNumberFormat="0" applyBorder="0" applyAlignment="0" applyProtection="0"/>
    <xf numFmtId="0" fontId="7" fillId="0" borderId="0">
      <alignment/>
      <protection/>
    </xf>
    <xf numFmtId="0" fontId="54" fillId="0" borderId="0">
      <alignment/>
      <protection/>
    </xf>
    <xf numFmtId="0" fontId="55" fillId="0" borderId="0" applyNumberFormat="0" applyBorder="0" applyProtection="0">
      <alignment/>
    </xf>
    <xf numFmtId="0" fontId="56" fillId="0" borderId="0" applyNumberFormat="0" applyFill="0" applyBorder="0" applyAlignment="0" applyProtection="0"/>
    <xf numFmtId="0" fontId="57" fillId="0" borderId="0" applyNumberFormat="0" applyFill="0" applyBorder="0" applyAlignment="0" applyProtection="0"/>
    <xf numFmtId="0" fontId="5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9" fillId="0" borderId="6" applyNumberFormat="0" applyFill="0" applyAlignment="0" applyProtection="0"/>
    <xf numFmtId="0" fontId="6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cellStyleXfs>
  <cellXfs count="107">
    <xf numFmtId="0" fontId="0" fillId="0" borderId="0" xfId="0" applyFont="1" applyAlignment="1">
      <alignment/>
    </xf>
    <xf numFmtId="0" fontId="64" fillId="0" borderId="0" xfId="0" applyFont="1" applyAlignment="1">
      <alignment horizontal="left" vertical="center" indent="5"/>
    </xf>
    <xf numFmtId="0" fontId="65" fillId="0" borderId="10" xfId="0" applyFont="1" applyBorder="1" applyAlignment="1">
      <alignment horizontal="center"/>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67" fillId="0" borderId="10" xfId="51" applyFont="1" applyBorder="1" applyAlignment="1">
      <alignment horizontal="left" vertical="top" wrapText="1"/>
      <protection/>
    </xf>
    <xf numFmtId="0" fontId="54" fillId="0" borderId="10" xfId="51" applyBorder="1">
      <alignment/>
      <protection/>
    </xf>
    <xf numFmtId="0" fontId="65" fillId="0" borderId="10" xfId="50" applyFont="1" applyBorder="1" applyAlignment="1">
      <alignment horizontal="center" vertical="center" wrapText="1"/>
      <protection/>
    </xf>
    <xf numFmtId="0" fontId="65" fillId="0" borderId="10" xfId="50" applyFont="1" applyBorder="1" applyAlignment="1">
      <alignment horizontal="center" vertical="center"/>
      <protection/>
    </xf>
    <xf numFmtId="2" fontId="65" fillId="0" borderId="10" xfId="50" applyNumberFormat="1" applyFont="1" applyBorder="1" applyAlignment="1">
      <alignment horizontal="center" vertical="center"/>
      <protection/>
    </xf>
    <xf numFmtId="0" fontId="65" fillId="33" borderId="10" xfId="50" applyFont="1" applyFill="1" applyBorder="1" applyAlignment="1">
      <alignment horizontal="center" vertical="center" wrapText="1"/>
      <protection/>
    </xf>
    <xf numFmtId="0" fontId="66" fillId="0" borderId="10" xfId="0" applyFont="1" applyBorder="1" applyAlignment="1">
      <alignment horizontal="left" vertical="center" wrapText="1"/>
    </xf>
    <xf numFmtId="0" fontId="65" fillId="0" borderId="0" xfId="50" applyFont="1" applyAlignment="1">
      <alignment horizontal="left" vertical="center" wrapText="1"/>
      <protection/>
    </xf>
    <xf numFmtId="2" fontId="3" fillId="0" borderId="10" xfId="50" applyNumberFormat="1" applyFont="1" applyBorder="1" applyAlignment="1">
      <alignment horizontal="center" vertical="center"/>
      <protection/>
    </xf>
    <xf numFmtId="4" fontId="3" fillId="0" borderId="10" xfId="50" applyNumberFormat="1" applyFont="1" applyBorder="1" applyAlignment="1">
      <alignment horizontal="center" vertical="center"/>
      <protection/>
    </xf>
    <xf numFmtId="2" fontId="12" fillId="0" borderId="10" xfId="50" applyNumberFormat="1" applyFont="1" applyBorder="1" applyAlignment="1">
      <alignment horizontal="center" vertical="center"/>
      <protection/>
    </xf>
    <xf numFmtId="0" fontId="0" fillId="0" borderId="0" xfId="0" applyAlignment="1">
      <alignment/>
    </xf>
    <xf numFmtId="0" fontId="65" fillId="0" borderId="10" xfId="0" applyFont="1" applyBorder="1" applyAlignment="1">
      <alignment horizontal="center" vertical="center"/>
    </xf>
    <xf numFmtId="0" fontId="65" fillId="0" borderId="0" xfId="0" applyFont="1" applyAlignment="1">
      <alignment horizontal="left" wrapText="1"/>
    </xf>
    <xf numFmtId="0" fontId="15" fillId="0" borderId="0" xfId="0" applyFont="1" applyAlignment="1">
      <alignment horizontal="right"/>
    </xf>
    <xf numFmtId="0" fontId="68" fillId="0" borderId="10" xfId="0" applyFont="1" applyBorder="1" applyAlignment="1">
      <alignment horizontal="left" vertical="top" wrapText="1"/>
    </xf>
    <xf numFmtId="0" fontId="68" fillId="0" borderId="10" xfId="51" applyFont="1" applyBorder="1" applyAlignment="1">
      <alignment horizontal="left" vertical="top" wrapText="1"/>
      <protection/>
    </xf>
    <xf numFmtId="0" fontId="3" fillId="33" borderId="0" xfId="0" applyFont="1" applyFill="1" applyAlignment="1">
      <alignment/>
    </xf>
    <xf numFmtId="0" fontId="66" fillId="0" borderId="10" xfId="0" applyFont="1" applyBorder="1" applyAlignment="1">
      <alignment vertical="top" wrapText="1"/>
    </xf>
    <xf numFmtId="0" fontId="66" fillId="0" borderId="10" xfId="0" applyFont="1" applyBorder="1" applyAlignment="1">
      <alignment vertical="center" wrapText="1"/>
    </xf>
    <xf numFmtId="0" fontId="69" fillId="14" borderId="10" xfId="0" applyFont="1" applyFill="1" applyBorder="1" applyAlignment="1">
      <alignment horizontal="center"/>
    </xf>
    <xf numFmtId="0" fontId="10" fillId="14" borderId="10" xfId="35" applyFont="1" applyFill="1" applyBorder="1" applyAlignment="1">
      <alignment horizontal="center"/>
    </xf>
    <xf numFmtId="0" fontId="69" fillId="34" borderId="10" xfId="0" applyFont="1" applyFill="1" applyBorder="1" applyAlignment="1">
      <alignment horizontal="center" vertical="center"/>
    </xf>
    <xf numFmtId="0" fontId="69" fillId="34" borderId="10" xfId="0" applyFont="1" applyFill="1" applyBorder="1" applyAlignment="1">
      <alignment horizontal="center" vertical="center" wrapText="1"/>
    </xf>
    <xf numFmtId="0" fontId="6" fillId="34" borderId="10" xfId="52" applyFont="1" applyFill="1" applyBorder="1" applyAlignment="1">
      <alignment horizontal="center" vertical="center" wrapText="1"/>
    </xf>
    <xf numFmtId="0" fontId="69" fillId="35" borderId="10" xfId="0" applyFont="1" applyFill="1" applyBorder="1" applyAlignment="1">
      <alignment horizontal="center"/>
    </xf>
    <xf numFmtId="0" fontId="66" fillId="35" borderId="10" xfId="0" applyFont="1" applyFill="1" applyBorder="1" applyAlignment="1">
      <alignment horizontal="left" wrapText="1"/>
    </xf>
    <xf numFmtId="0" fontId="0" fillId="35" borderId="10" xfId="0" applyFill="1" applyBorder="1" applyAlignment="1">
      <alignment/>
    </xf>
    <xf numFmtId="0" fontId="54" fillId="35" borderId="10" xfId="51" applyFill="1" applyBorder="1">
      <alignment/>
      <protection/>
    </xf>
    <xf numFmtId="0" fontId="70" fillId="34" borderId="10" xfId="0" applyFont="1" applyFill="1" applyBorder="1" applyAlignment="1">
      <alignment horizontal="center" vertical="center" wrapText="1"/>
    </xf>
    <xf numFmtId="0" fontId="70" fillId="8" borderId="10" xfId="50" applyFont="1" applyFill="1" applyBorder="1" applyAlignment="1">
      <alignment horizontal="right" vertical="center" wrapText="1"/>
      <protection/>
    </xf>
    <xf numFmtId="0" fontId="70" fillId="8" borderId="10" xfId="50" applyFont="1" applyFill="1" applyBorder="1" applyAlignment="1">
      <alignment horizontal="left" vertical="center"/>
      <protection/>
    </xf>
    <xf numFmtId="4" fontId="70" fillId="8" borderId="10" xfId="50" applyNumberFormat="1" applyFont="1" applyFill="1" applyBorder="1" applyAlignment="1">
      <alignment horizontal="center" vertical="center"/>
      <protection/>
    </xf>
    <xf numFmtId="0" fontId="6" fillId="34" borderId="10" xfId="50" applyFont="1" applyFill="1" applyBorder="1" applyAlignment="1">
      <alignment horizontal="center" vertical="center" wrapText="1"/>
      <protection/>
    </xf>
    <xf numFmtId="0" fontId="9" fillId="34" borderId="10" xfId="50" applyFont="1" applyFill="1" applyBorder="1" applyAlignment="1">
      <alignment horizontal="center" vertical="center"/>
      <protection/>
    </xf>
    <xf numFmtId="0" fontId="70" fillId="34" borderId="11"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0" fillId="35" borderId="10" xfId="50" applyFont="1" applyFill="1" applyBorder="1" applyAlignment="1">
      <alignment horizontal="center" vertical="center" wrapText="1"/>
      <protection/>
    </xf>
    <xf numFmtId="0" fontId="65" fillId="35" borderId="10" xfId="50" applyFont="1" applyFill="1" applyBorder="1" applyAlignment="1">
      <alignment horizontal="center" vertical="center"/>
      <protection/>
    </xf>
    <xf numFmtId="4" fontId="6" fillId="35" borderId="10" xfId="50" applyNumberFormat="1" applyFont="1" applyFill="1" applyBorder="1" applyAlignment="1">
      <alignment horizontal="center" vertical="center"/>
      <protection/>
    </xf>
    <xf numFmtId="0" fontId="8" fillId="35" borderId="10" xfId="50" applyFont="1" applyFill="1" applyBorder="1" applyAlignment="1">
      <alignment horizontal="center" vertical="center"/>
      <protection/>
    </xf>
    <xf numFmtId="0" fontId="5" fillId="0" borderId="13"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71" fillId="14" borderId="10" xfId="0" applyFont="1" applyFill="1" applyBorder="1" applyAlignment="1">
      <alignment horizontal="center"/>
    </xf>
    <xf numFmtId="0" fontId="70" fillId="0" borderId="0" xfId="0" applyFont="1" applyAlignment="1">
      <alignment horizontal="center"/>
    </xf>
    <xf numFmtId="0" fontId="69" fillId="35" borderId="14" xfId="0" applyFont="1" applyFill="1" applyBorder="1" applyAlignment="1">
      <alignment horizontal="right"/>
    </xf>
    <xf numFmtId="0" fontId="69" fillId="35" borderId="15" xfId="0" applyFont="1" applyFill="1" applyBorder="1" applyAlignment="1">
      <alignment horizontal="right"/>
    </xf>
    <xf numFmtId="0" fontId="69" fillId="35" borderId="16" xfId="0" applyFont="1" applyFill="1" applyBorder="1" applyAlignment="1">
      <alignment horizontal="right"/>
    </xf>
    <xf numFmtId="0" fontId="65" fillId="0" borderId="0" xfId="0" applyFont="1" applyAlignment="1">
      <alignment horizontal="left"/>
    </xf>
    <xf numFmtId="0" fontId="70" fillId="8" borderId="11" xfId="50" applyFont="1" applyFill="1" applyBorder="1" applyAlignment="1">
      <alignment horizontal="center" vertical="center" wrapText="1"/>
      <protection/>
    </xf>
    <xf numFmtId="0" fontId="70" fillId="8" borderId="12" xfId="50" applyFont="1" applyFill="1" applyBorder="1" applyAlignment="1">
      <alignment horizontal="center" vertical="center" wrapText="1"/>
      <protection/>
    </xf>
    <xf numFmtId="4" fontId="70" fillId="8" borderId="11" xfId="50" applyNumberFormat="1" applyFont="1" applyFill="1" applyBorder="1" applyAlignment="1">
      <alignment horizontal="center" vertical="center"/>
      <protection/>
    </xf>
    <xf numFmtId="4" fontId="70" fillId="8" borderId="12" xfId="50" applyNumberFormat="1" applyFont="1" applyFill="1" applyBorder="1" applyAlignment="1">
      <alignment horizontal="center" vertical="center"/>
      <protection/>
    </xf>
    <xf numFmtId="0" fontId="65" fillId="35" borderId="14" xfId="50" applyFont="1" applyFill="1" applyBorder="1" applyAlignment="1">
      <alignment horizontal="left" vertical="center" wrapText="1"/>
      <protection/>
    </xf>
    <xf numFmtId="0" fontId="65" fillId="35" borderId="16" xfId="50" applyFont="1" applyFill="1" applyBorder="1" applyAlignment="1">
      <alignment horizontal="left" vertical="center" wrapText="1"/>
      <protection/>
    </xf>
    <xf numFmtId="0" fontId="8" fillId="34" borderId="17" xfId="50" applyFont="1" applyFill="1" applyBorder="1" applyAlignment="1">
      <alignment horizontal="center" vertical="center"/>
      <protection/>
    </xf>
    <xf numFmtId="0" fontId="6" fillId="34" borderId="10" xfId="50" applyFont="1" applyFill="1" applyBorder="1" applyAlignment="1">
      <alignment horizontal="center" vertical="center" wrapText="1"/>
      <protection/>
    </xf>
    <xf numFmtId="0" fontId="6" fillId="34" borderId="10" xfId="50" applyFont="1" applyFill="1" applyBorder="1" applyAlignment="1">
      <alignment horizontal="center" vertical="center"/>
      <protection/>
    </xf>
    <xf numFmtId="0" fontId="70" fillId="34" borderId="11" xfId="0" applyFont="1" applyFill="1" applyBorder="1" applyAlignment="1">
      <alignment horizontal="left" vertical="top" wrapText="1"/>
    </xf>
    <xf numFmtId="0" fontId="70" fillId="34" borderId="12" xfId="0" applyFont="1" applyFill="1" applyBorder="1" applyAlignment="1">
      <alignment horizontal="left" vertical="top" wrapText="1"/>
    </xf>
    <xf numFmtId="0" fontId="70" fillId="34" borderId="11" xfId="50" applyFont="1" applyFill="1" applyBorder="1" applyAlignment="1">
      <alignment horizontal="center" vertical="center" wrapText="1"/>
      <protection/>
    </xf>
    <xf numFmtId="0" fontId="70" fillId="34" borderId="12" xfId="50" applyFont="1" applyFill="1" applyBorder="1" applyAlignment="1">
      <alignment horizontal="center" vertical="center" wrapText="1"/>
      <protection/>
    </xf>
    <xf numFmtId="0" fontId="70" fillId="8" borderId="10" xfId="0" applyFont="1" applyFill="1" applyBorder="1" applyAlignment="1">
      <alignment horizontal="center" vertical="center"/>
    </xf>
    <xf numFmtId="0" fontId="70" fillId="34" borderId="10" xfId="0" applyFont="1" applyFill="1" applyBorder="1" applyAlignment="1">
      <alignment horizontal="center" vertical="center" wrapText="1"/>
    </xf>
    <xf numFmtId="0" fontId="65" fillId="0" borderId="0" xfId="0" applyFont="1" applyAlignment="1">
      <alignment horizontal="left" wrapText="1"/>
    </xf>
    <xf numFmtId="0" fontId="70" fillId="34" borderId="10" xfId="0" applyFont="1" applyFill="1" applyBorder="1" applyAlignment="1">
      <alignment horizontal="center" wrapText="1"/>
    </xf>
    <xf numFmtId="0" fontId="8" fillId="0" borderId="0" xfId="50" applyFont="1" applyAlignment="1">
      <alignment horizontal="left" vertical="top" wrapText="1"/>
      <protection/>
    </xf>
    <xf numFmtId="0" fontId="70" fillId="34"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xf>
    <xf numFmtId="0" fontId="72" fillId="0" borderId="0" xfId="0" applyFont="1" applyAlignment="1">
      <alignment horizontal="right"/>
    </xf>
    <xf numFmtId="0" fontId="65" fillId="0" borderId="10" xfId="0" applyFont="1" applyBorder="1" applyAlignment="1">
      <alignment horizontal="left" wrapText="1"/>
    </xf>
    <xf numFmtId="0" fontId="3" fillId="0" borderId="14" xfId="50" applyFont="1" applyBorder="1" applyAlignment="1">
      <alignment horizontal="left" wrapText="1"/>
      <protection/>
    </xf>
    <xf numFmtId="0" fontId="3" fillId="0" borderId="15" xfId="50" applyFont="1" applyBorder="1" applyAlignment="1">
      <alignment horizontal="left" wrapText="1"/>
      <protection/>
    </xf>
    <xf numFmtId="0" fontId="3" fillId="0" borderId="16" xfId="50" applyFont="1" applyBorder="1" applyAlignment="1">
      <alignment horizontal="left" wrapText="1"/>
      <protection/>
    </xf>
    <xf numFmtId="0" fontId="12" fillId="0" borderId="14" xfId="50" applyFont="1" applyBorder="1" applyAlignment="1">
      <alignment horizontal="left" wrapText="1"/>
      <protection/>
    </xf>
    <xf numFmtId="0" fontId="12" fillId="0" borderId="15" xfId="50" applyFont="1" applyBorder="1" applyAlignment="1">
      <alignment horizontal="left" wrapText="1"/>
      <protection/>
    </xf>
    <xf numFmtId="0" fontId="12" fillId="0" borderId="16" xfId="50" applyFont="1" applyBorder="1" applyAlignment="1">
      <alignment horizontal="left" wrapText="1"/>
      <protection/>
    </xf>
    <xf numFmtId="0" fontId="73" fillId="8" borderId="13" xfId="0" applyFont="1" applyFill="1" applyBorder="1" applyAlignment="1">
      <alignment horizontal="center" wrapText="1"/>
    </xf>
    <xf numFmtId="0" fontId="8" fillId="0" borderId="0" xfId="0" applyFont="1" applyAlignment="1">
      <alignment horizontal="left" wrapText="1"/>
    </xf>
    <xf numFmtId="0" fontId="65" fillId="0" borderId="0" xfId="50" applyFont="1" applyAlignment="1">
      <alignment horizontal="left" vertical="center" wrapText="1"/>
      <protection/>
    </xf>
    <xf numFmtId="0" fontId="70" fillId="8" borderId="18" xfId="0" applyFont="1" applyFill="1" applyBorder="1" applyAlignment="1">
      <alignment horizontal="center" vertical="center"/>
    </xf>
    <xf numFmtId="0" fontId="70" fillId="8" borderId="19" xfId="0" applyFont="1" applyFill="1" applyBorder="1" applyAlignment="1">
      <alignment horizontal="center" vertical="center"/>
    </xf>
    <xf numFmtId="0" fontId="70" fillId="8" borderId="20"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13" xfId="0" applyFont="1" applyFill="1" applyBorder="1" applyAlignment="1">
      <alignment horizontal="center" vertical="center"/>
    </xf>
    <xf numFmtId="0" fontId="70" fillId="8" borderId="22" xfId="0" applyFont="1" applyFill="1" applyBorder="1" applyAlignment="1">
      <alignment horizontal="center" vertical="center"/>
    </xf>
    <xf numFmtId="0" fontId="65" fillId="0" borderId="18"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10" xfId="0" applyFont="1" applyBorder="1" applyAlignment="1">
      <alignment horizontal="left"/>
    </xf>
    <xf numFmtId="0" fontId="0" fillId="33" borderId="23" xfId="0" applyFill="1" applyBorder="1" applyAlignment="1">
      <alignment horizontal="center"/>
    </xf>
    <xf numFmtId="2" fontId="65" fillId="0" borderId="10" xfId="0" applyNumberFormat="1" applyFont="1" applyBorder="1" applyAlignment="1">
      <alignment horizontal="center" vertical="center"/>
    </xf>
    <xf numFmtId="0" fontId="3" fillId="36" borderId="10" xfId="35" applyFont="1" applyFill="1" applyBorder="1" applyAlignment="1">
      <alignment/>
    </xf>
    <xf numFmtId="0" fontId="70" fillId="8" borderId="14" xfId="0" applyFont="1" applyFill="1" applyBorder="1" applyAlignment="1">
      <alignment horizontal="right" vertical="center" wrapText="1"/>
    </xf>
    <xf numFmtId="0" fontId="70" fillId="8" borderId="16" xfId="0" applyFont="1" applyFill="1" applyBorder="1" applyAlignment="1">
      <alignment horizontal="right" vertical="center" wrapText="1"/>
    </xf>
    <xf numFmtId="0" fontId="3" fillId="0" borderId="10" xfId="35" applyFont="1" applyFill="1" applyBorder="1" applyAlignment="1">
      <alignment/>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rmal_Sheet1"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PageLayoutView="0" workbookViewId="0" topLeftCell="A1">
      <selection activeCell="B14" sqref="B14:M14"/>
    </sheetView>
  </sheetViews>
  <sheetFormatPr defaultColWidth="9.140625" defaultRowHeight="15"/>
  <cols>
    <col min="1" max="1" width="19.140625" style="0" customWidth="1"/>
    <col min="13" max="13" width="9.140625" style="0" customWidth="1"/>
  </cols>
  <sheetData>
    <row r="1" spans="6:13" ht="50.25" customHeight="1">
      <c r="F1" s="49" t="s">
        <v>68</v>
      </c>
      <c r="G1" s="49"/>
      <c r="H1" s="49"/>
      <c r="I1" s="49"/>
      <c r="J1" s="49"/>
      <c r="K1" s="49"/>
      <c r="L1" s="49"/>
      <c r="M1" s="49"/>
    </row>
    <row r="3" spans="8:13" ht="15">
      <c r="H3" s="50" t="s">
        <v>75</v>
      </c>
      <c r="I3" s="50"/>
      <c r="J3" s="50"/>
      <c r="K3" s="50"/>
      <c r="L3" s="50"/>
      <c r="M3" s="50"/>
    </row>
    <row r="6" spans="1:13" ht="17.25">
      <c r="A6" s="51" t="s">
        <v>2</v>
      </c>
      <c r="B6" s="51"/>
      <c r="C6" s="51"/>
      <c r="D6" s="51"/>
      <c r="E6" s="51"/>
      <c r="F6" s="51"/>
      <c r="G6" s="51"/>
      <c r="H6" s="51"/>
      <c r="I6" s="51"/>
      <c r="J6" s="51"/>
      <c r="K6" s="51"/>
      <c r="L6" s="51"/>
      <c r="M6" s="51"/>
    </row>
    <row r="8" spans="1:13" ht="18">
      <c r="A8" s="48" t="s">
        <v>0</v>
      </c>
      <c r="B8" s="48"/>
      <c r="C8" s="48"/>
      <c r="D8" s="48"/>
      <c r="E8" s="48"/>
      <c r="F8" s="48"/>
      <c r="G8" s="48"/>
      <c r="H8" s="48"/>
      <c r="I8" s="48"/>
      <c r="J8" s="48"/>
      <c r="K8" s="48"/>
      <c r="L8" s="48"/>
      <c r="M8" s="48"/>
    </row>
    <row r="9" spans="1:13" ht="18.75" customHeight="1">
      <c r="A9" s="27" t="s">
        <v>3</v>
      </c>
      <c r="B9" s="52" t="s">
        <v>1</v>
      </c>
      <c r="C9" s="52"/>
      <c r="D9" s="52"/>
      <c r="E9" s="52"/>
      <c r="F9" s="52"/>
      <c r="G9" s="52"/>
      <c r="H9" s="52"/>
      <c r="I9" s="52"/>
      <c r="J9" s="52"/>
      <c r="K9" s="52"/>
      <c r="L9" s="52"/>
      <c r="M9" s="52"/>
    </row>
    <row r="10" spans="1:13" s="18" customFormat="1" ht="18.75" customHeight="1">
      <c r="A10" s="103" t="s">
        <v>73</v>
      </c>
      <c r="B10" s="106" t="s">
        <v>50</v>
      </c>
      <c r="C10" s="106"/>
      <c r="D10" s="106"/>
      <c r="E10" s="106"/>
      <c r="F10" s="106"/>
      <c r="G10" s="106"/>
      <c r="H10" s="106"/>
      <c r="I10" s="106"/>
      <c r="J10" s="106"/>
      <c r="K10" s="106"/>
      <c r="L10" s="106"/>
      <c r="M10" s="106"/>
    </row>
    <row r="11" spans="1:13" s="18" customFormat="1" ht="18.75" customHeight="1">
      <c r="A11" s="103" t="s">
        <v>74</v>
      </c>
      <c r="B11" s="106" t="s">
        <v>72</v>
      </c>
      <c r="C11" s="106"/>
      <c r="D11" s="106"/>
      <c r="E11" s="106"/>
      <c r="F11" s="106"/>
      <c r="G11" s="106"/>
      <c r="H11" s="106"/>
      <c r="I11" s="106"/>
      <c r="J11" s="106"/>
      <c r="K11" s="106"/>
      <c r="L11" s="106"/>
      <c r="M11" s="106"/>
    </row>
    <row r="12" spans="1:13" ht="18.75" customHeight="1">
      <c r="A12" s="103" t="s">
        <v>76</v>
      </c>
      <c r="B12" s="106" t="s">
        <v>15</v>
      </c>
      <c r="C12" s="106"/>
      <c r="D12" s="106"/>
      <c r="E12" s="106"/>
      <c r="F12" s="106"/>
      <c r="G12" s="106"/>
      <c r="H12" s="106"/>
      <c r="I12" s="106"/>
      <c r="J12" s="106"/>
      <c r="K12" s="106"/>
      <c r="L12" s="106"/>
      <c r="M12" s="106"/>
    </row>
    <row r="13" spans="1:13" ht="18.75" customHeight="1">
      <c r="A13" s="103" t="s">
        <v>77</v>
      </c>
      <c r="B13" s="106" t="s">
        <v>4</v>
      </c>
      <c r="C13" s="106"/>
      <c r="D13" s="106"/>
      <c r="E13" s="106"/>
      <c r="F13" s="106"/>
      <c r="G13" s="106"/>
      <c r="H13" s="106"/>
      <c r="I13" s="106"/>
      <c r="J13" s="106"/>
      <c r="K13" s="106"/>
      <c r="L13" s="106"/>
      <c r="M13" s="106"/>
    </row>
    <row r="14" spans="1:13" ht="18.75" customHeight="1">
      <c r="A14" s="103" t="s">
        <v>78</v>
      </c>
      <c r="B14" s="106" t="s">
        <v>39</v>
      </c>
      <c r="C14" s="106"/>
      <c r="D14" s="106"/>
      <c r="E14" s="106"/>
      <c r="F14" s="106"/>
      <c r="G14" s="106"/>
      <c r="H14" s="106"/>
      <c r="I14" s="106"/>
      <c r="J14" s="106"/>
      <c r="K14" s="106"/>
      <c r="L14" s="106"/>
      <c r="M14" s="106"/>
    </row>
    <row r="15" spans="1:13" ht="18.75" customHeight="1">
      <c r="A15" s="24"/>
      <c r="B15" s="24"/>
      <c r="C15" s="24"/>
      <c r="D15" s="24"/>
      <c r="E15" s="24"/>
      <c r="F15" s="24"/>
      <c r="G15" s="24"/>
      <c r="H15" s="24"/>
      <c r="I15" s="24"/>
      <c r="J15" s="24"/>
      <c r="K15" s="24"/>
      <c r="L15" s="24"/>
      <c r="M15" s="24"/>
    </row>
    <row r="16" ht="18.75" customHeight="1"/>
    <row r="17" ht="18.75" customHeight="1"/>
    <row r="18" ht="18.75" customHeight="1"/>
    <row r="19" ht="18.75" customHeight="1">
      <c r="B19" s="1"/>
    </row>
    <row r="20" ht="15">
      <c r="B20" s="1"/>
    </row>
    <row r="21" ht="15">
      <c r="B21" s="1"/>
    </row>
    <row r="22" ht="15">
      <c r="B22" s="1"/>
    </row>
  </sheetData>
  <sheetProtection/>
  <mergeCells count="10">
    <mergeCell ref="B10:M10"/>
    <mergeCell ref="B11:M11"/>
    <mergeCell ref="B14:M14"/>
    <mergeCell ref="A8:M8"/>
    <mergeCell ref="F1:M1"/>
    <mergeCell ref="H3:M3"/>
    <mergeCell ref="A6:M6"/>
    <mergeCell ref="B9:M9"/>
    <mergeCell ref="B13:M13"/>
    <mergeCell ref="B12:M12"/>
  </mergeCells>
  <hyperlinks>
    <hyperlink ref="A10:M10" location="'10.1. pielikums'!A1" display="10.1. pielikums"/>
    <hyperlink ref="A11:M11" location="'10.2. pielikums'!A1" display="10.2. pielikums"/>
    <hyperlink ref="A12:M12" location="'10.3. pielikums'!A1" display="10.3. pielikums"/>
    <hyperlink ref="A13:M13" location="'10.4. pielikums'!A1" display="10.4. pielikums"/>
    <hyperlink ref="A14:M14" location="'10.5. pielikums'!A1" display="10.5. pielikums"/>
  </hyperlinks>
  <printOptions/>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6">
      <selection activeCell="A1" sqref="A1"/>
    </sheetView>
  </sheetViews>
  <sheetFormatPr defaultColWidth="9.140625" defaultRowHeight="15"/>
  <cols>
    <col min="1" max="1" width="14.421875" style="0" customWidth="1"/>
    <col min="2" max="2" width="28.7109375" style="0" customWidth="1"/>
    <col min="5" max="5" width="17.57421875" style="0" customWidth="1"/>
    <col min="6" max="6" width="29.140625" style="0" customWidth="1"/>
    <col min="7" max="7" width="85.00390625" style="0" customWidth="1"/>
    <col min="8" max="8" width="56.28125" style="0" customWidth="1"/>
  </cols>
  <sheetData>
    <row r="1" ht="18" customHeight="1">
      <c r="A1" s="28" t="s">
        <v>5</v>
      </c>
    </row>
    <row r="2" spans="2:8" ht="14.25">
      <c r="B2" s="18"/>
      <c r="C2" s="18"/>
      <c r="D2" s="18"/>
      <c r="E2" s="18"/>
      <c r="F2" s="18"/>
      <c r="G2" s="18"/>
      <c r="H2" s="21" t="s">
        <v>73</v>
      </c>
    </row>
    <row r="3" spans="2:8" ht="14.25">
      <c r="B3" s="53" t="s">
        <v>69</v>
      </c>
      <c r="C3" s="53"/>
      <c r="D3" s="53"/>
      <c r="E3" s="53"/>
      <c r="F3" s="53"/>
      <c r="G3" s="53"/>
      <c r="H3" s="53"/>
    </row>
    <row r="4" spans="2:8" ht="14.25">
      <c r="B4" s="18"/>
      <c r="C4" s="18"/>
      <c r="D4" s="18"/>
      <c r="E4" s="18"/>
      <c r="F4" s="18"/>
      <c r="G4" s="18"/>
      <c r="H4" s="18"/>
    </row>
    <row r="5" spans="2:8" ht="46.5">
      <c r="B5" s="29" t="s">
        <v>26</v>
      </c>
      <c r="C5" s="30" t="s">
        <v>27</v>
      </c>
      <c r="D5" s="30" t="s">
        <v>28</v>
      </c>
      <c r="E5" s="30" t="s">
        <v>29</v>
      </c>
      <c r="F5" s="30" t="s">
        <v>30</v>
      </c>
      <c r="G5" s="30" t="s">
        <v>31</v>
      </c>
      <c r="H5" s="31" t="s">
        <v>32</v>
      </c>
    </row>
    <row r="6" spans="2:8" ht="254.25" customHeight="1">
      <c r="B6" s="3" t="s">
        <v>12</v>
      </c>
      <c r="C6" s="4">
        <v>10.51</v>
      </c>
      <c r="D6" s="4">
        <v>1</v>
      </c>
      <c r="E6" s="4">
        <v>10.51</v>
      </c>
      <c r="F6" s="5" t="s">
        <v>61</v>
      </c>
      <c r="G6" s="6" t="s">
        <v>89</v>
      </c>
      <c r="H6" s="7" t="s">
        <v>86</v>
      </c>
    </row>
    <row r="7" spans="2:8" s="18" customFormat="1" ht="225" customHeight="1">
      <c r="B7" s="3" t="s">
        <v>13</v>
      </c>
      <c r="C7" s="4">
        <v>17.68</v>
      </c>
      <c r="D7" s="4">
        <v>0.06</v>
      </c>
      <c r="E7" s="4">
        <f>ROUND(2970.8/168*0.06,2)</f>
        <v>1.06</v>
      </c>
      <c r="F7" s="5" t="s">
        <v>62</v>
      </c>
      <c r="G7" s="22" t="s">
        <v>88</v>
      </c>
      <c r="H7" s="23" t="s">
        <v>87</v>
      </c>
    </row>
    <row r="8" spans="2:8" ht="124.5">
      <c r="B8" s="3" t="s">
        <v>33</v>
      </c>
      <c r="C8" s="4"/>
      <c r="D8" s="4"/>
      <c r="E8" s="4">
        <f>ROUND((E6+E7)*10%,2)</f>
        <v>1.16</v>
      </c>
      <c r="F8" s="13" t="s">
        <v>63</v>
      </c>
      <c r="G8" s="6" t="s">
        <v>49</v>
      </c>
      <c r="H8" s="8"/>
    </row>
    <row r="9" spans="2:8" ht="30.75">
      <c r="B9" s="54" t="s">
        <v>14</v>
      </c>
      <c r="C9" s="55"/>
      <c r="D9" s="56"/>
      <c r="E9" s="32">
        <f>E8+E7+E6</f>
        <v>12.73</v>
      </c>
      <c r="F9" s="33" t="s">
        <v>64</v>
      </c>
      <c r="G9" s="34"/>
      <c r="H9" s="35"/>
    </row>
    <row r="10" spans="2:8" ht="14.25">
      <c r="B10" s="18"/>
      <c r="C10" s="18"/>
      <c r="D10" s="18"/>
      <c r="E10" s="18"/>
      <c r="F10" s="18"/>
      <c r="G10" s="18"/>
      <c r="H10" s="18"/>
    </row>
    <row r="11" spans="2:8" ht="14.25">
      <c r="B11" s="57"/>
      <c r="C11" s="57"/>
      <c r="D11" s="57"/>
      <c r="E11" s="57"/>
      <c r="F11" s="57"/>
      <c r="G11" s="57"/>
      <c r="H11" s="57"/>
    </row>
  </sheetData>
  <sheetProtection/>
  <mergeCells count="3">
    <mergeCell ref="B3:H3"/>
    <mergeCell ref="B9:D9"/>
    <mergeCell ref="B11:H11"/>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F11" sqref="F11"/>
    </sheetView>
  </sheetViews>
  <sheetFormatPr defaultColWidth="9.140625" defaultRowHeight="15"/>
  <cols>
    <col min="1" max="1" width="14.421875" style="0" customWidth="1"/>
    <col min="2" max="2" width="32.00390625" style="0" customWidth="1"/>
    <col min="3" max="3" width="10.28125" style="0" customWidth="1"/>
    <col min="4" max="4" width="13.8515625" style="0" customWidth="1"/>
    <col min="5" max="5" width="29.28125" style="0" customWidth="1"/>
    <col min="6" max="6" width="83.140625" style="0" customWidth="1"/>
    <col min="7" max="7" width="87.421875" style="0" customWidth="1"/>
  </cols>
  <sheetData>
    <row r="1" ht="18.75" customHeight="1">
      <c r="A1" s="28" t="s">
        <v>5</v>
      </c>
    </row>
    <row r="2" ht="14.25">
      <c r="G2" s="21" t="s">
        <v>74</v>
      </c>
    </row>
    <row r="4" spans="2:7" ht="14.25">
      <c r="B4" s="53" t="s">
        <v>90</v>
      </c>
      <c r="C4" s="53"/>
      <c r="D4" s="53"/>
      <c r="E4" s="53"/>
      <c r="F4" s="53"/>
      <c r="G4" s="53"/>
    </row>
    <row r="6" spans="2:7" ht="45.75" customHeight="1">
      <c r="B6" s="64"/>
      <c r="C6" s="65" t="s">
        <v>34</v>
      </c>
      <c r="D6" s="40" t="s">
        <v>35</v>
      </c>
      <c r="E6" s="65" t="s">
        <v>36</v>
      </c>
      <c r="F6" s="66" t="s">
        <v>31</v>
      </c>
      <c r="G6" s="66" t="s">
        <v>32</v>
      </c>
    </row>
    <row r="7" spans="2:7" ht="14.25">
      <c r="B7" s="64"/>
      <c r="C7" s="65"/>
      <c r="D7" s="41" t="s">
        <v>37</v>
      </c>
      <c r="E7" s="65"/>
      <c r="F7" s="66"/>
      <c r="G7" s="66"/>
    </row>
    <row r="8" spans="2:7" ht="45.75" customHeight="1">
      <c r="B8" s="58" t="s">
        <v>38</v>
      </c>
      <c r="C8" s="58">
        <f>SUM(C10:C11)</f>
        <v>1.18</v>
      </c>
      <c r="D8" s="60">
        <f>SUM(D10:D11)</f>
        <v>143.94</v>
      </c>
      <c r="E8" s="69"/>
      <c r="F8" s="42" t="s">
        <v>65</v>
      </c>
      <c r="G8" s="67"/>
    </row>
    <row r="9" spans="2:7" ht="61.5" customHeight="1" hidden="1">
      <c r="B9" s="59"/>
      <c r="C9" s="59"/>
      <c r="D9" s="61"/>
      <c r="E9" s="70"/>
      <c r="F9" s="43"/>
      <c r="G9" s="68"/>
    </row>
    <row r="10" spans="2:7" ht="330" customHeight="1">
      <c r="B10" s="9" t="s">
        <v>12</v>
      </c>
      <c r="C10" s="10">
        <v>1</v>
      </c>
      <c r="D10" s="11">
        <v>126.12</v>
      </c>
      <c r="E10" s="5" t="s">
        <v>66</v>
      </c>
      <c r="F10" s="6" t="s">
        <v>94</v>
      </c>
      <c r="G10" s="25" t="s">
        <v>92</v>
      </c>
    </row>
    <row r="11" spans="2:7" ht="242.25" customHeight="1">
      <c r="B11" s="12" t="s">
        <v>13</v>
      </c>
      <c r="C11" s="10">
        <v>0.18</v>
      </c>
      <c r="D11" s="11">
        <f>ROUND(2970.8/1/30*0.18,2)</f>
        <v>17.82</v>
      </c>
      <c r="E11" s="5" t="s">
        <v>67</v>
      </c>
      <c r="F11" s="22" t="s">
        <v>95</v>
      </c>
      <c r="G11" s="26" t="s">
        <v>93</v>
      </c>
    </row>
    <row r="12" spans="2:7" ht="48.75" customHeight="1">
      <c r="B12" s="44" t="s">
        <v>46</v>
      </c>
      <c r="C12" s="45"/>
      <c r="D12" s="46">
        <v>16.21</v>
      </c>
      <c r="E12" s="47" t="s">
        <v>91</v>
      </c>
      <c r="F12" s="62" t="s">
        <v>47</v>
      </c>
      <c r="G12" s="63"/>
    </row>
    <row r="13" spans="2:4" ht="31.5" customHeight="1">
      <c r="B13" s="37" t="s">
        <v>14</v>
      </c>
      <c r="C13" s="38"/>
      <c r="D13" s="39">
        <f>D12+D8</f>
        <v>160.15</v>
      </c>
    </row>
  </sheetData>
  <sheetProtection/>
  <mergeCells count="12">
    <mergeCell ref="E8:E9"/>
    <mergeCell ref="B8:B9"/>
    <mergeCell ref="C8:C9"/>
    <mergeCell ref="D8:D9"/>
    <mergeCell ref="F12:G12"/>
    <mergeCell ref="B4:G4"/>
    <mergeCell ref="B6:B7"/>
    <mergeCell ref="C6:C7"/>
    <mergeCell ref="E6:E7"/>
    <mergeCell ref="F6:F7"/>
    <mergeCell ref="G6:G7"/>
    <mergeCell ref="G8:G9"/>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36"/>
  <sheetViews>
    <sheetView zoomScalePageLayoutView="0" workbookViewId="0" topLeftCell="A1">
      <selection activeCell="A1" sqref="A1"/>
    </sheetView>
  </sheetViews>
  <sheetFormatPr defaultColWidth="9.140625" defaultRowHeight="15"/>
  <cols>
    <col min="1" max="1" width="13.57421875" style="0" customWidth="1"/>
    <col min="2" max="2" width="9.140625" style="0" customWidth="1"/>
    <col min="3" max="3" width="13.57421875" style="0" customWidth="1"/>
    <col min="5" max="5" width="10.140625" style="0" customWidth="1"/>
    <col min="7" max="7" width="5.421875" style="0" customWidth="1"/>
    <col min="10" max="10" width="7.00390625" style="0" customWidth="1"/>
    <col min="13" max="13" width="7.28125" style="0" customWidth="1"/>
  </cols>
  <sheetData>
    <row r="1" ht="18.75" customHeight="1">
      <c r="A1" s="28" t="s">
        <v>5</v>
      </c>
    </row>
    <row r="2" spans="15:16" ht="14.25">
      <c r="O2" s="79" t="s">
        <v>76</v>
      </c>
      <c r="P2" s="79"/>
    </row>
    <row r="4" spans="2:16" ht="14.25">
      <c r="B4" s="53" t="s">
        <v>15</v>
      </c>
      <c r="C4" s="53"/>
      <c r="D4" s="53"/>
      <c r="E4" s="53"/>
      <c r="F4" s="53"/>
      <c r="G4" s="53"/>
      <c r="H4" s="53"/>
      <c r="I4" s="53"/>
      <c r="J4" s="53"/>
      <c r="K4" s="53"/>
      <c r="L4" s="53"/>
      <c r="M4" s="53"/>
      <c r="N4" s="53"/>
      <c r="O4" s="53"/>
      <c r="P4" s="53"/>
    </row>
    <row r="6" spans="2:16" ht="47.25" customHeight="1">
      <c r="B6" s="76" t="s">
        <v>6</v>
      </c>
      <c r="C6" s="76"/>
      <c r="D6" s="72" t="s">
        <v>7</v>
      </c>
      <c r="E6" s="72"/>
      <c r="F6" s="72" t="s">
        <v>8</v>
      </c>
      <c r="G6" s="72"/>
      <c r="H6" s="72" t="s">
        <v>9</v>
      </c>
      <c r="I6" s="72"/>
      <c r="J6" s="72"/>
      <c r="K6" s="72" t="s">
        <v>10</v>
      </c>
      <c r="L6" s="72"/>
      <c r="M6" s="72"/>
      <c r="N6" s="74" t="s">
        <v>11</v>
      </c>
      <c r="O6" s="74"/>
      <c r="P6" s="74"/>
    </row>
    <row r="7" spans="2:16" ht="14.25">
      <c r="B7" s="78">
        <v>1</v>
      </c>
      <c r="C7" s="78"/>
      <c r="D7" s="78">
        <v>2</v>
      </c>
      <c r="E7" s="78"/>
      <c r="F7" s="78">
        <v>3</v>
      </c>
      <c r="G7" s="78"/>
      <c r="H7" s="78" t="s">
        <v>42</v>
      </c>
      <c r="I7" s="78"/>
      <c r="J7" s="78"/>
      <c r="K7" s="78" t="s">
        <v>16</v>
      </c>
      <c r="L7" s="78"/>
      <c r="M7" s="78"/>
      <c r="N7" s="78" t="s">
        <v>17</v>
      </c>
      <c r="O7" s="78"/>
      <c r="P7" s="78"/>
    </row>
    <row r="8" spans="2:16" ht="30" customHeight="1">
      <c r="B8" s="80" t="s">
        <v>12</v>
      </c>
      <c r="C8" s="80"/>
      <c r="D8" s="77">
        <v>1</v>
      </c>
      <c r="E8" s="77"/>
      <c r="F8" s="77">
        <v>1</v>
      </c>
      <c r="G8" s="77"/>
      <c r="H8" s="77">
        <f>ROUND(F8*213.43,2)</f>
        <v>213.43</v>
      </c>
      <c r="I8" s="77"/>
      <c r="J8" s="77"/>
      <c r="K8" s="77">
        <f>ROUND(H8/D8,2)</f>
        <v>213.43</v>
      </c>
      <c r="L8" s="77"/>
      <c r="M8" s="77"/>
      <c r="N8" s="77">
        <f>ROUND(K8/365,2)</f>
        <v>0.58</v>
      </c>
      <c r="O8" s="77"/>
      <c r="P8" s="77"/>
    </row>
    <row r="9" spans="2:16" ht="29.25" customHeight="1">
      <c r="B9" s="80" t="s">
        <v>13</v>
      </c>
      <c r="C9" s="80"/>
      <c r="D9" s="77">
        <v>1</v>
      </c>
      <c r="E9" s="77"/>
      <c r="F9" s="77">
        <v>0.18</v>
      </c>
      <c r="G9" s="77"/>
      <c r="H9" s="77">
        <f>ROUND(F9*213.43,2)</f>
        <v>38.42</v>
      </c>
      <c r="I9" s="77"/>
      <c r="J9" s="77"/>
      <c r="K9" s="77">
        <f>ROUND(H9/D9,2)</f>
        <v>38.42</v>
      </c>
      <c r="L9" s="77"/>
      <c r="M9" s="77"/>
      <c r="N9" s="77">
        <f>ROUND(K9/365,2)</f>
        <v>0.11</v>
      </c>
      <c r="O9" s="77"/>
      <c r="P9" s="77"/>
    </row>
    <row r="10" spans="2:16" ht="29.25" customHeight="1">
      <c r="B10" s="104" t="s">
        <v>82</v>
      </c>
      <c r="C10" s="105"/>
      <c r="D10" s="71">
        <v>1</v>
      </c>
      <c r="E10" s="71"/>
      <c r="F10" s="71">
        <f>SUM(F8,F9)</f>
        <v>1.18</v>
      </c>
      <c r="G10" s="71"/>
      <c r="H10" s="71">
        <f>H8+H9</f>
        <v>251.85000000000002</v>
      </c>
      <c r="I10" s="71"/>
      <c r="J10" s="71"/>
      <c r="K10" s="71">
        <f>ROUND(H10/D10,2)</f>
        <v>251.85</v>
      </c>
      <c r="L10" s="71"/>
      <c r="M10" s="71"/>
      <c r="N10" s="71">
        <f>ROUND(N8+N9,2)</f>
        <v>0.69</v>
      </c>
      <c r="O10" s="71"/>
      <c r="P10" s="71"/>
    </row>
    <row r="12" spans="2:16" ht="15" customHeight="1">
      <c r="B12" s="75" t="s">
        <v>45</v>
      </c>
      <c r="C12" s="75"/>
      <c r="D12" s="75"/>
      <c r="E12" s="75"/>
      <c r="F12" s="75"/>
      <c r="G12" s="75"/>
      <c r="H12" s="75"/>
      <c r="I12" s="75"/>
      <c r="J12" s="75"/>
      <c r="K12" s="75"/>
      <c r="L12" s="75"/>
      <c r="M12" s="75"/>
      <c r="N12" s="75"/>
      <c r="O12" s="75"/>
      <c r="P12" s="75"/>
    </row>
    <row r="13" spans="2:16" ht="14.25">
      <c r="B13" s="75"/>
      <c r="C13" s="75"/>
      <c r="D13" s="75"/>
      <c r="E13" s="75"/>
      <c r="F13" s="75"/>
      <c r="G13" s="75"/>
      <c r="H13" s="75"/>
      <c r="I13" s="75"/>
      <c r="J13" s="75"/>
      <c r="K13" s="75"/>
      <c r="L13" s="75"/>
      <c r="M13" s="75"/>
      <c r="N13" s="75"/>
      <c r="O13" s="75"/>
      <c r="P13" s="75"/>
    </row>
    <row r="14" spans="2:16" ht="14.25">
      <c r="B14" s="75"/>
      <c r="C14" s="75"/>
      <c r="D14" s="75"/>
      <c r="E14" s="75"/>
      <c r="F14" s="75"/>
      <c r="G14" s="75"/>
      <c r="H14" s="75"/>
      <c r="I14" s="75"/>
      <c r="J14" s="75"/>
      <c r="K14" s="75"/>
      <c r="L14" s="75"/>
      <c r="M14" s="75"/>
      <c r="N14" s="75"/>
      <c r="O14" s="75"/>
      <c r="P14" s="75"/>
    </row>
    <row r="15" spans="2:16" ht="14.25">
      <c r="B15" s="75"/>
      <c r="C15" s="75"/>
      <c r="D15" s="75"/>
      <c r="E15" s="75"/>
      <c r="F15" s="75"/>
      <c r="G15" s="75"/>
      <c r="H15" s="75"/>
      <c r="I15" s="75"/>
      <c r="J15" s="75"/>
      <c r="K15" s="75"/>
      <c r="L15" s="75"/>
      <c r="M15" s="75"/>
      <c r="N15" s="75"/>
      <c r="O15" s="75"/>
      <c r="P15" s="75"/>
    </row>
    <row r="16" spans="2:16" ht="14.25">
      <c r="B16" s="75"/>
      <c r="C16" s="75"/>
      <c r="D16" s="75"/>
      <c r="E16" s="75"/>
      <c r="F16" s="75"/>
      <c r="G16" s="75"/>
      <c r="H16" s="75"/>
      <c r="I16" s="75"/>
      <c r="J16" s="75"/>
      <c r="K16" s="75"/>
      <c r="L16" s="75"/>
      <c r="M16" s="75"/>
      <c r="N16" s="75"/>
      <c r="O16" s="75"/>
      <c r="P16" s="75"/>
    </row>
    <row r="17" spans="2:16" ht="14.25">
      <c r="B17" s="75"/>
      <c r="C17" s="75"/>
      <c r="D17" s="75"/>
      <c r="E17" s="75"/>
      <c r="F17" s="75"/>
      <c r="G17" s="75"/>
      <c r="H17" s="75"/>
      <c r="I17" s="75"/>
      <c r="J17" s="75"/>
      <c r="K17" s="75"/>
      <c r="L17" s="75"/>
      <c r="M17" s="75"/>
      <c r="N17" s="75"/>
      <c r="O17" s="75"/>
      <c r="P17" s="75"/>
    </row>
    <row r="18" spans="2:16" ht="14.25">
      <c r="B18" s="75"/>
      <c r="C18" s="75"/>
      <c r="D18" s="75"/>
      <c r="E18" s="75"/>
      <c r="F18" s="75"/>
      <c r="G18" s="75"/>
      <c r="H18" s="75"/>
      <c r="I18" s="75"/>
      <c r="J18" s="75"/>
      <c r="K18" s="75"/>
      <c r="L18" s="75"/>
      <c r="M18" s="75"/>
      <c r="N18" s="75"/>
      <c r="O18" s="75"/>
      <c r="P18" s="75"/>
    </row>
    <row r="19" spans="2:16" ht="10.5" customHeight="1">
      <c r="B19" s="75"/>
      <c r="C19" s="75"/>
      <c r="D19" s="75"/>
      <c r="E19" s="75"/>
      <c r="F19" s="75"/>
      <c r="G19" s="75"/>
      <c r="H19" s="75"/>
      <c r="I19" s="75"/>
      <c r="J19" s="75"/>
      <c r="K19" s="75"/>
      <c r="L19" s="75"/>
      <c r="M19" s="75"/>
      <c r="N19" s="75"/>
      <c r="O19" s="75"/>
      <c r="P19" s="75"/>
    </row>
    <row r="20" spans="2:16" ht="14.25" hidden="1">
      <c r="B20" s="75"/>
      <c r="C20" s="75"/>
      <c r="D20" s="75"/>
      <c r="E20" s="75"/>
      <c r="F20" s="75"/>
      <c r="G20" s="75"/>
      <c r="H20" s="75"/>
      <c r="I20" s="75"/>
      <c r="J20" s="75"/>
      <c r="K20" s="75"/>
      <c r="L20" s="75"/>
      <c r="M20" s="75"/>
      <c r="N20" s="75"/>
      <c r="O20" s="75"/>
      <c r="P20" s="75"/>
    </row>
    <row r="21" spans="2:16" ht="14.25" hidden="1">
      <c r="B21" s="75"/>
      <c r="C21" s="75"/>
      <c r="D21" s="75"/>
      <c r="E21" s="75"/>
      <c r="F21" s="75"/>
      <c r="G21" s="75"/>
      <c r="H21" s="75"/>
      <c r="I21" s="75"/>
      <c r="J21" s="75"/>
      <c r="K21" s="75"/>
      <c r="L21" s="75"/>
      <c r="M21" s="75"/>
      <c r="N21" s="75"/>
      <c r="O21" s="75"/>
      <c r="P21" s="75"/>
    </row>
    <row r="22" spans="2:16" ht="14.25" hidden="1">
      <c r="B22" s="75"/>
      <c r="C22" s="75"/>
      <c r="D22" s="75"/>
      <c r="E22" s="75"/>
      <c r="F22" s="75"/>
      <c r="G22" s="75"/>
      <c r="H22" s="75"/>
      <c r="I22" s="75"/>
      <c r="J22" s="75"/>
      <c r="K22" s="75"/>
      <c r="L22" s="75"/>
      <c r="M22" s="75"/>
      <c r="N22" s="75"/>
      <c r="O22" s="75"/>
      <c r="P22" s="75"/>
    </row>
    <row r="23" spans="2:16" ht="14.25" hidden="1">
      <c r="B23" s="75"/>
      <c r="C23" s="75"/>
      <c r="D23" s="75"/>
      <c r="E23" s="75"/>
      <c r="F23" s="75"/>
      <c r="G23" s="75"/>
      <c r="H23" s="75"/>
      <c r="I23" s="75"/>
      <c r="J23" s="75"/>
      <c r="K23" s="75"/>
      <c r="L23" s="75"/>
      <c r="M23" s="75"/>
      <c r="N23" s="75"/>
      <c r="O23" s="75"/>
      <c r="P23" s="75"/>
    </row>
    <row r="24" spans="2:16" ht="14.25" hidden="1">
      <c r="B24" s="75"/>
      <c r="C24" s="75"/>
      <c r="D24" s="75"/>
      <c r="E24" s="75"/>
      <c r="F24" s="75"/>
      <c r="G24" s="75"/>
      <c r="H24" s="75"/>
      <c r="I24" s="75"/>
      <c r="J24" s="75"/>
      <c r="K24" s="75"/>
      <c r="L24" s="75"/>
      <c r="M24" s="75"/>
      <c r="N24" s="75"/>
      <c r="O24" s="75"/>
      <c r="P24" s="75"/>
    </row>
    <row r="26" spans="2:5" ht="30.75" customHeight="1">
      <c r="B26" s="87" t="s">
        <v>71</v>
      </c>
      <c r="C26" s="87"/>
      <c r="D26" s="87"/>
      <c r="E26" s="87"/>
    </row>
    <row r="27" spans="2:5" ht="50.25" customHeight="1">
      <c r="B27" s="81" t="s">
        <v>44</v>
      </c>
      <c r="C27" s="82"/>
      <c r="D27" s="83"/>
      <c r="E27" s="15">
        <v>14.39</v>
      </c>
    </row>
    <row r="28" spans="2:5" ht="48" customHeight="1">
      <c r="B28" s="81" t="s">
        <v>81</v>
      </c>
      <c r="C28" s="82"/>
      <c r="D28" s="83"/>
      <c r="E28" s="16">
        <v>0.69</v>
      </c>
    </row>
    <row r="29" spans="2:5" s="18" customFormat="1" ht="47.25" customHeight="1">
      <c r="B29" s="81" t="s">
        <v>83</v>
      </c>
      <c r="C29" s="82"/>
      <c r="D29" s="83"/>
      <c r="E29" s="16">
        <v>0.44</v>
      </c>
    </row>
    <row r="30" spans="2:5" ht="32.25" customHeight="1">
      <c r="B30" s="81" t="s">
        <v>84</v>
      </c>
      <c r="C30" s="82"/>
      <c r="D30" s="83"/>
      <c r="E30" s="15">
        <v>0.69</v>
      </c>
    </row>
    <row r="31" spans="2:5" ht="48.75" customHeight="1">
      <c r="B31" s="84" t="s">
        <v>48</v>
      </c>
      <c r="C31" s="85"/>
      <c r="D31" s="86"/>
      <c r="E31" s="17">
        <f>E27+E28+E29+E30</f>
        <v>16.21</v>
      </c>
    </row>
    <row r="34" spans="2:16" ht="78.75" customHeight="1">
      <c r="B34" s="73" t="s">
        <v>51</v>
      </c>
      <c r="C34" s="73"/>
      <c r="D34" s="73"/>
      <c r="E34" s="73"/>
      <c r="F34" s="73"/>
      <c r="G34" s="73"/>
      <c r="H34" s="73"/>
      <c r="I34" s="73"/>
      <c r="J34" s="73"/>
      <c r="K34" s="73"/>
      <c r="L34" s="73"/>
      <c r="M34" s="73"/>
      <c r="N34" s="73"/>
      <c r="O34" s="73"/>
      <c r="P34" s="73"/>
    </row>
    <row r="35" spans="2:16" s="18" customFormat="1" ht="12.75" customHeight="1">
      <c r="B35" s="20"/>
      <c r="C35" s="20"/>
      <c r="D35" s="20"/>
      <c r="E35" s="20"/>
      <c r="F35" s="20"/>
      <c r="G35" s="20"/>
      <c r="H35" s="20"/>
      <c r="I35" s="20"/>
      <c r="J35" s="20"/>
      <c r="K35" s="20"/>
      <c r="L35" s="20"/>
      <c r="M35" s="20"/>
      <c r="N35" s="20"/>
      <c r="O35" s="20"/>
      <c r="P35" s="20"/>
    </row>
    <row r="36" spans="2:16" ht="34.5" customHeight="1">
      <c r="B36" s="88" t="s">
        <v>85</v>
      </c>
      <c r="C36" s="88"/>
      <c r="D36" s="88"/>
      <c r="E36" s="88"/>
      <c r="F36" s="88"/>
      <c r="G36" s="88"/>
      <c r="H36" s="88"/>
      <c r="I36" s="88"/>
      <c r="J36" s="88"/>
      <c r="K36" s="88"/>
      <c r="L36" s="88"/>
      <c r="M36" s="88"/>
      <c r="N36" s="88"/>
      <c r="O36" s="88"/>
      <c r="P36" s="88"/>
    </row>
  </sheetData>
  <sheetProtection/>
  <mergeCells count="41">
    <mergeCell ref="B36:P36"/>
    <mergeCell ref="B27:D27"/>
    <mergeCell ref="B28:D28"/>
    <mergeCell ref="B30:D30"/>
    <mergeCell ref="B31:D31"/>
    <mergeCell ref="B26:E26"/>
    <mergeCell ref="N8:P8"/>
    <mergeCell ref="N9:P9"/>
    <mergeCell ref="H9:J9"/>
    <mergeCell ref="K8:M8"/>
    <mergeCell ref="B29:D29"/>
    <mergeCell ref="O2:P2"/>
    <mergeCell ref="F8:G8"/>
    <mergeCell ref="F9:G9"/>
    <mergeCell ref="D9:E9"/>
    <mergeCell ref="N7:P7"/>
    <mergeCell ref="H7:J7"/>
    <mergeCell ref="K9:M9"/>
    <mergeCell ref="B4:P4"/>
    <mergeCell ref="B8:C8"/>
    <mergeCell ref="B9:C9"/>
    <mergeCell ref="B6:C6"/>
    <mergeCell ref="D6:E6"/>
    <mergeCell ref="F6:G6"/>
    <mergeCell ref="K10:M10"/>
    <mergeCell ref="H8:J8"/>
    <mergeCell ref="K7:M7"/>
    <mergeCell ref="F7:G7"/>
    <mergeCell ref="D7:E7"/>
    <mergeCell ref="D8:E8"/>
    <mergeCell ref="B7:C7"/>
    <mergeCell ref="N10:P10"/>
    <mergeCell ref="H6:J6"/>
    <mergeCell ref="B34:P34"/>
    <mergeCell ref="K6:M6"/>
    <mergeCell ref="N6:P6"/>
    <mergeCell ref="B12:P24"/>
    <mergeCell ref="B10:C10"/>
    <mergeCell ref="D10:E10"/>
    <mergeCell ref="F10:G10"/>
    <mergeCell ref="H10:J10"/>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7"/>
  <sheetViews>
    <sheetView zoomScalePageLayoutView="0" workbookViewId="0" topLeftCell="A1">
      <selection activeCell="A1" sqref="A1"/>
    </sheetView>
  </sheetViews>
  <sheetFormatPr defaultColWidth="9.140625" defaultRowHeight="15"/>
  <cols>
    <col min="1" max="1" width="14.00390625" style="0" customWidth="1"/>
    <col min="2" max="2" width="9.7109375" style="0" customWidth="1"/>
    <col min="4" max="4" width="9.28125" style="0" customWidth="1"/>
    <col min="7" max="7" width="4.421875" style="0" customWidth="1"/>
    <col min="9" max="9" width="5.00390625" style="0" customWidth="1"/>
    <col min="12" max="12" width="2.57421875" style="0" customWidth="1"/>
    <col min="16" max="16" width="12.00390625" style="0" customWidth="1"/>
  </cols>
  <sheetData>
    <row r="1" ht="18" customHeight="1">
      <c r="A1" s="28" t="s">
        <v>5</v>
      </c>
    </row>
    <row r="2" spans="18:19" ht="14.25">
      <c r="R2" s="79" t="s">
        <v>77</v>
      </c>
      <c r="S2" s="79"/>
    </row>
    <row r="4" spans="2:19" ht="14.25">
      <c r="B4" s="53" t="s">
        <v>4</v>
      </c>
      <c r="C4" s="53"/>
      <c r="D4" s="53"/>
      <c r="E4" s="53"/>
      <c r="F4" s="53"/>
      <c r="G4" s="53"/>
      <c r="H4" s="53"/>
      <c r="I4" s="53"/>
      <c r="J4" s="53"/>
      <c r="K4" s="53"/>
      <c r="L4" s="53"/>
      <c r="M4" s="53"/>
      <c r="N4" s="53"/>
      <c r="O4" s="53"/>
      <c r="P4" s="53"/>
      <c r="Q4" s="53"/>
      <c r="R4" s="53"/>
      <c r="S4" s="53"/>
    </row>
    <row r="6" spans="2:19" ht="46.5" customHeight="1">
      <c r="B6" s="76" t="s">
        <v>18</v>
      </c>
      <c r="C6" s="76"/>
      <c r="D6" s="76"/>
      <c r="E6" s="72" t="s">
        <v>19</v>
      </c>
      <c r="F6" s="72"/>
      <c r="G6" s="72"/>
      <c r="H6" s="72" t="s">
        <v>20</v>
      </c>
      <c r="I6" s="72"/>
      <c r="J6" s="72" t="s">
        <v>53</v>
      </c>
      <c r="K6" s="72"/>
      <c r="L6" s="72"/>
      <c r="M6" s="72" t="s">
        <v>54</v>
      </c>
      <c r="N6" s="72"/>
      <c r="O6" s="72"/>
      <c r="P6" s="36" t="s">
        <v>21</v>
      </c>
      <c r="Q6" s="72" t="s">
        <v>55</v>
      </c>
      <c r="R6" s="72"/>
      <c r="S6" s="72"/>
    </row>
    <row r="7" spans="2:19" ht="14.25">
      <c r="B7" s="78">
        <v>1</v>
      </c>
      <c r="C7" s="78"/>
      <c r="D7" s="78"/>
      <c r="E7" s="78">
        <v>2</v>
      </c>
      <c r="F7" s="78"/>
      <c r="G7" s="78"/>
      <c r="H7" s="78">
        <v>3</v>
      </c>
      <c r="I7" s="78"/>
      <c r="J7" s="78" t="s">
        <v>22</v>
      </c>
      <c r="K7" s="78"/>
      <c r="L7" s="78"/>
      <c r="M7" s="78" t="s">
        <v>23</v>
      </c>
      <c r="N7" s="78"/>
      <c r="O7" s="78"/>
      <c r="P7" s="2">
        <v>6</v>
      </c>
      <c r="Q7" s="78" t="s">
        <v>24</v>
      </c>
      <c r="R7" s="78"/>
      <c r="S7" s="78"/>
    </row>
    <row r="8" spans="2:20" ht="14.25">
      <c r="B8" s="100" t="s">
        <v>25</v>
      </c>
      <c r="C8" s="100"/>
      <c r="D8" s="100"/>
      <c r="E8" s="78">
        <v>176.75</v>
      </c>
      <c r="F8" s="78"/>
      <c r="G8" s="78"/>
      <c r="H8" s="96">
        <v>365</v>
      </c>
      <c r="I8" s="97"/>
      <c r="J8" s="78">
        <f>ROUND(E8/H8,2)</f>
        <v>0.48</v>
      </c>
      <c r="K8" s="78"/>
      <c r="L8" s="78"/>
      <c r="M8" s="78">
        <f>AVERAGE(J8)</f>
        <v>0.48</v>
      </c>
      <c r="N8" s="78"/>
      <c r="O8" s="78"/>
      <c r="P8" s="2">
        <v>1</v>
      </c>
      <c r="Q8" s="90">
        <f>ROUND(M8*P8+M9*P9,2)</f>
        <v>0.69</v>
      </c>
      <c r="R8" s="91"/>
      <c r="S8" s="92"/>
      <c r="T8" s="101"/>
    </row>
    <row r="9" spans="2:20" ht="30.75" customHeight="1">
      <c r="B9" s="80" t="s">
        <v>70</v>
      </c>
      <c r="C9" s="80"/>
      <c r="D9" s="80"/>
      <c r="E9" s="78">
        <v>75.75</v>
      </c>
      <c r="F9" s="78"/>
      <c r="G9" s="78"/>
      <c r="H9" s="98"/>
      <c r="I9" s="99"/>
      <c r="J9" s="78">
        <f>ROUND(E9/H8,2)</f>
        <v>0.21</v>
      </c>
      <c r="K9" s="78"/>
      <c r="L9" s="78"/>
      <c r="M9" s="78">
        <f>AVERAGE(J9)</f>
        <v>0.21</v>
      </c>
      <c r="N9" s="78"/>
      <c r="O9" s="78"/>
      <c r="P9" s="2">
        <v>1</v>
      </c>
      <c r="Q9" s="93"/>
      <c r="R9" s="94"/>
      <c r="S9" s="95"/>
      <c r="T9" s="101"/>
    </row>
    <row r="11" spans="2:18" ht="31.5" customHeight="1">
      <c r="B11" s="89" t="s">
        <v>41</v>
      </c>
      <c r="C11" s="89"/>
      <c r="D11" s="89"/>
      <c r="E11" s="89"/>
      <c r="F11" s="89"/>
      <c r="G11" s="89"/>
      <c r="H11" s="89"/>
      <c r="I11" s="89"/>
      <c r="J11" s="89"/>
      <c r="K11" s="89"/>
      <c r="L11" s="89"/>
      <c r="M11" s="89"/>
      <c r="N11" s="89"/>
      <c r="O11" s="89"/>
      <c r="P11" s="89"/>
      <c r="Q11" s="89"/>
      <c r="R11" s="89"/>
    </row>
    <row r="12" spans="2:18" ht="15.75" customHeight="1">
      <c r="B12" s="14"/>
      <c r="C12" s="14"/>
      <c r="D12" s="14"/>
      <c r="E12" s="14"/>
      <c r="F12" s="14"/>
      <c r="G12" s="14"/>
      <c r="H12" s="14"/>
      <c r="I12" s="14"/>
      <c r="J12" s="14"/>
      <c r="K12" s="14"/>
      <c r="L12" s="14"/>
      <c r="M12" s="14"/>
      <c r="N12" s="14"/>
      <c r="O12" s="14"/>
      <c r="P12" s="14"/>
      <c r="Q12" s="14"/>
      <c r="R12" s="14"/>
    </row>
    <row r="13" spans="2:8" ht="14.25">
      <c r="B13" s="89" t="s">
        <v>79</v>
      </c>
      <c r="C13" s="89"/>
      <c r="D13" s="89"/>
      <c r="E13" s="89"/>
      <c r="F13" s="89"/>
      <c r="G13" s="89"/>
      <c r="H13" s="89"/>
    </row>
    <row r="14" spans="2:8" ht="14.25">
      <c r="B14" s="14"/>
      <c r="C14" s="14"/>
      <c r="D14" s="14"/>
      <c r="E14" s="14"/>
      <c r="F14" s="14"/>
      <c r="G14" s="14"/>
      <c r="H14" s="14"/>
    </row>
    <row r="15" spans="2:18" ht="30.75" customHeight="1">
      <c r="B15" s="89" t="s">
        <v>80</v>
      </c>
      <c r="C15" s="89"/>
      <c r="D15" s="89"/>
      <c r="E15" s="89"/>
      <c r="F15" s="89"/>
      <c r="G15" s="89"/>
      <c r="H15" s="89"/>
      <c r="I15" s="89"/>
      <c r="J15" s="89"/>
      <c r="K15" s="89"/>
      <c r="L15" s="89"/>
      <c r="M15" s="89"/>
      <c r="N15" s="89"/>
      <c r="O15" s="89"/>
      <c r="P15" s="89"/>
      <c r="Q15" s="89"/>
      <c r="R15" s="89"/>
    </row>
    <row r="16" spans="2:18" ht="15.75" customHeight="1">
      <c r="B16" s="14"/>
      <c r="C16" s="14"/>
      <c r="D16" s="14"/>
      <c r="E16" s="14"/>
      <c r="F16" s="14"/>
      <c r="G16" s="14"/>
      <c r="H16" s="14"/>
      <c r="I16" s="14"/>
      <c r="J16" s="14"/>
      <c r="K16" s="14"/>
      <c r="L16" s="14"/>
      <c r="M16" s="14"/>
      <c r="N16" s="14"/>
      <c r="O16" s="14"/>
      <c r="P16" s="14"/>
      <c r="Q16" s="14"/>
      <c r="R16" s="14"/>
    </row>
    <row r="17" spans="2:18" ht="15" customHeight="1">
      <c r="B17" s="89" t="s">
        <v>43</v>
      </c>
      <c r="C17" s="89"/>
      <c r="D17" s="89"/>
      <c r="E17" s="89"/>
      <c r="F17" s="89"/>
      <c r="G17" s="89"/>
      <c r="H17" s="89"/>
      <c r="I17" s="89"/>
      <c r="J17" s="89"/>
      <c r="K17" s="89"/>
      <c r="L17" s="89"/>
      <c r="M17" s="89"/>
      <c r="N17" s="89"/>
      <c r="O17" s="89"/>
      <c r="P17" s="89"/>
      <c r="Q17" s="89"/>
      <c r="R17" s="89"/>
    </row>
  </sheetData>
  <sheetProtection/>
  <mergeCells count="29">
    <mergeCell ref="T8:T9"/>
    <mergeCell ref="B4:S4"/>
    <mergeCell ref="R2:S2"/>
    <mergeCell ref="Q8:S9"/>
    <mergeCell ref="H8:I9"/>
    <mergeCell ref="B9:D9"/>
    <mergeCell ref="E9:G9"/>
    <mergeCell ref="J9:L9"/>
    <mergeCell ref="M9:O9"/>
    <mergeCell ref="B8:D8"/>
    <mergeCell ref="E8:G8"/>
    <mergeCell ref="Q6:S6"/>
    <mergeCell ref="J8:L8"/>
    <mergeCell ref="M8:O8"/>
    <mergeCell ref="B7:D7"/>
    <mergeCell ref="E7:G7"/>
    <mergeCell ref="H7:I7"/>
    <mergeCell ref="J7:L7"/>
    <mergeCell ref="M7:O7"/>
    <mergeCell ref="B13:H13"/>
    <mergeCell ref="B11:R11"/>
    <mergeCell ref="B15:R15"/>
    <mergeCell ref="B17:R17"/>
    <mergeCell ref="Q7:S7"/>
    <mergeCell ref="B6:D6"/>
    <mergeCell ref="E6:G6"/>
    <mergeCell ref="H6:I6"/>
    <mergeCell ref="J6:L6"/>
    <mergeCell ref="M6:O6"/>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14"/>
  <sheetViews>
    <sheetView zoomScalePageLayoutView="0" workbookViewId="0" topLeftCell="A1">
      <selection activeCell="H17" sqref="H17"/>
    </sheetView>
  </sheetViews>
  <sheetFormatPr defaultColWidth="9.140625" defaultRowHeight="15"/>
  <cols>
    <col min="1" max="1" width="14.28125" style="0" customWidth="1"/>
    <col min="16" max="16" width="12.8515625" style="0" customWidth="1"/>
  </cols>
  <sheetData>
    <row r="1" ht="18" customHeight="1">
      <c r="A1" s="28" t="s">
        <v>5</v>
      </c>
    </row>
    <row r="2" spans="18:19" ht="14.25">
      <c r="R2" s="79" t="s">
        <v>78</v>
      </c>
      <c r="S2" s="79"/>
    </row>
    <row r="4" spans="2:19" ht="14.25">
      <c r="B4" s="53" t="s">
        <v>39</v>
      </c>
      <c r="C4" s="53"/>
      <c r="D4" s="53"/>
      <c r="E4" s="53"/>
      <c r="F4" s="53"/>
      <c r="G4" s="53"/>
      <c r="H4" s="53"/>
      <c r="I4" s="53"/>
      <c r="J4" s="53"/>
      <c r="K4" s="53"/>
      <c r="L4" s="53"/>
      <c r="M4" s="53"/>
      <c r="N4" s="53"/>
      <c r="O4" s="53"/>
      <c r="P4" s="53"/>
      <c r="Q4" s="53"/>
      <c r="R4" s="53"/>
      <c r="S4" s="53"/>
    </row>
    <row r="6" spans="2:19" ht="45" customHeight="1">
      <c r="B6" s="76" t="s">
        <v>18</v>
      </c>
      <c r="C6" s="76"/>
      <c r="D6" s="76"/>
      <c r="E6" s="72" t="s">
        <v>40</v>
      </c>
      <c r="F6" s="72"/>
      <c r="G6" s="72"/>
      <c r="H6" s="72" t="s">
        <v>56</v>
      </c>
      <c r="I6" s="72"/>
      <c r="J6" s="72" t="s">
        <v>58</v>
      </c>
      <c r="K6" s="72"/>
      <c r="L6" s="72"/>
      <c r="M6" s="72" t="s">
        <v>59</v>
      </c>
      <c r="N6" s="72"/>
      <c r="O6" s="72"/>
      <c r="P6" s="36" t="s">
        <v>21</v>
      </c>
      <c r="Q6" s="72" t="s">
        <v>60</v>
      </c>
      <c r="R6" s="72"/>
      <c r="S6" s="72"/>
    </row>
    <row r="7" spans="2:19" ht="14.25">
      <c r="B7" s="78">
        <v>1</v>
      </c>
      <c r="C7" s="78"/>
      <c r="D7" s="78"/>
      <c r="E7" s="78">
        <v>2</v>
      </c>
      <c r="F7" s="78"/>
      <c r="G7" s="78"/>
      <c r="H7" s="78">
        <v>3</v>
      </c>
      <c r="I7" s="78"/>
      <c r="J7" s="78" t="s">
        <v>22</v>
      </c>
      <c r="K7" s="78"/>
      <c r="L7" s="78"/>
      <c r="M7" s="78" t="s">
        <v>23</v>
      </c>
      <c r="N7" s="78"/>
      <c r="O7" s="78"/>
      <c r="P7" s="2">
        <v>6</v>
      </c>
      <c r="Q7" s="78" t="s">
        <v>24</v>
      </c>
      <c r="R7" s="78"/>
      <c r="S7" s="78"/>
    </row>
    <row r="8" spans="2:19" ht="30.75" customHeight="1">
      <c r="B8" s="80" t="s">
        <v>12</v>
      </c>
      <c r="C8" s="80"/>
      <c r="D8" s="80"/>
      <c r="E8" s="102">
        <v>160</v>
      </c>
      <c r="F8" s="102"/>
      <c r="G8" s="102"/>
      <c r="H8" s="77">
        <v>365</v>
      </c>
      <c r="I8" s="77"/>
      <c r="J8" s="77">
        <f>ROUND(E8/H8,2)</f>
        <v>0.44</v>
      </c>
      <c r="K8" s="77"/>
      <c r="L8" s="77"/>
      <c r="M8" s="77">
        <f>AVERAGE(J8)</f>
        <v>0.44</v>
      </c>
      <c r="N8" s="77"/>
      <c r="O8" s="77"/>
      <c r="P8" s="19">
        <v>1</v>
      </c>
      <c r="Q8" s="71">
        <f>ROUND(M8*P8,2)</f>
        <v>0.44</v>
      </c>
      <c r="R8" s="71"/>
      <c r="S8" s="71"/>
    </row>
    <row r="10" spans="2:19" ht="21" customHeight="1">
      <c r="B10" s="89" t="s">
        <v>52</v>
      </c>
      <c r="C10" s="89"/>
      <c r="D10" s="89"/>
      <c r="E10" s="89"/>
      <c r="F10" s="89"/>
      <c r="G10" s="89"/>
      <c r="H10" s="89"/>
      <c r="I10" s="89"/>
      <c r="J10" s="89"/>
      <c r="K10" s="89"/>
      <c r="L10" s="89"/>
      <c r="M10" s="89"/>
      <c r="N10" s="89"/>
      <c r="O10" s="89"/>
      <c r="P10" s="89"/>
      <c r="Q10" s="89"/>
      <c r="R10" s="89"/>
      <c r="S10" s="89"/>
    </row>
    <row r="11" spans="2:19" ht="14.25">
      <c r="B11" s="14"/>
      <c r="C11" s="14"/>
      <c r="D11" s="14"/>
      <c r="E11" s="14"/>
      <c r="F11" s="14"/>
      <c r="G11" s="14"/>
      <c r="H11" s="14"/>
      <c r="I11" s="14"/>
      <c r="J11" s="14"/>
      <c r="K11" s="14"/>
      <c r="L11" s="14"/>
      <c r="M11" s="14"/>
      <c r="N11" s="14"/>
      <c r="O11" s="14"/>
      <c r="P11" s="14"/>
      <c r="Q11" s="14"/>
      <c r="R11" s="14"/>
      <c r="S11" s="14"/>
    </row>
    <row r="12" spans="2:19" ht="14.25">
      <c r="B12" s="89" t="s">
        <v>79</v>
      </c>
      <c r="C12" s="89"/>
      <c r="D12" s="89"/>
      <c r="E12" s="89"/>
      <c r="F12" s="89"/>
      <c r="G12" s="89"/>
      <c r="H12" s="89"/>
      <c r="I12" s="89"/>
      <c r="J12" s="89"/>
      <c r="K12" s="89"/>
      <c r="L12" s="89"/>
      <c r="M12" s="89"/>
      <c r="N12" s="89"/>
      <c r="O12" s="89"/>
      <c r="P12" s="89"/>
      <c r="Q12" s="89"/>
      <c r="R12" s="89"/>
      <c r="S12" s="89"/>
    </row>
    <row r="13" spans="2:19" ht="14.25">
      <c r="B13" s="14"/>
      <c r="C13" s="14"/>
      <c r="D13" s="14"/>
      <c r="E13" s="14"/>
      <c r="F13" s="14"/>
      <c r="G13" s="14"/>
      <c r="H13" s="14"/>
      <c r="I13" s="14"/>
      <c r="J13" s="14"/>
      <c r="K13" s="14"/>
      <c r="L13" s="14"/>
      <c r="M13" s="14"/>
      <c r="N13" s="14"/>
      <c r="O13" s="14"/>
      <c r="P13" s="14"/>
      <c r="Q13" s="14"/>
      <c r="R13" s="14"/>
      <c r="S13" s="14"/>
    </row>
    <row r="14" spans="2:19" ht="31.5" customHeight="1">
      <c r="B14" s="89" t="s">
        <v>57</v>
      </c>
      <c r="C14" s="89"/>
      <c r="D14" s="89"/>
      <c r="E14" s="89"/>
      <c r="F14" s="89"/>
      <c r="G14" s="89"/>
      <c r="H14" s="89"/>
      <c r="I14" s="89"/>
      <c r="J14" s="89"/>
      <c r="K14" s="89"/>
      <c r="L14" s="89"/>
      <c r="M14" s="89"/>
      <c r="N14" s="89"/>
      <c r="O14" s="89"/>
      <c r="P14" s="89"/>
      <c r="Q14" s="89"/>
      <c r="R14" s="89"/>
      <c r="S14" s="89"/>
    </row>
  </sheetData>
  <sheetProtection/>
  <mergeCells count="23">
    <mergeCell ref="B10:S10"/>
    <mergeCell ref="B12:S12"/>
    <mergeCell ref="B14:S14"/>
    <mergeCell ref="R2:S2"/>
    <mergeCell ref="B4:S4"/>
    <mergeCell ref="B6:D6"/>
    <mergeCell ref="E6:G6"/>
    <mergeCell ref="H6:I6"/>
    <mergeCell ref="J6:L6"/>
    <mergeCell ref="M6:O6"/>
    <mergeCell ref="Q6:S6"/>
    <mergeCell ref="B7:D7"/>
    <mergeCell ref="E7:G7"/>
    <mergeCell ref="H7:I7"/>
    <mergeCell ref="J7:L7"/>
    <mergeCell ref="M7:O7"/>
    <mergeCell ref="Q7:S7"/>
    <mergeCell ref="B8:D8"/>
    <mergeCell ref="E8:G8"/>
    <mergeCell ref="H8:I8"/>
    <mergeCell ref="J8:L8"/>
    <mergeCell ref="M8:O8"/>
    <mergeCell ref="Q8:S8"/>
  </mergeCells>
  <hyperlinks>
    <hyperlink ref="A1" location="SATURS!A1" display="UZ SATURU"/>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37128</cp:lastModifiedBy>
  <cp:lastPrinted>2021-09-06T13:26:42Z</cp:lastPrinted>
  <dcterms:created xsi:type="dcterms:W3CDTF">2021-08-12T13:01:54Z</dcterms:created>
  <dcterms:modified xsi:type="dcterms:W3CDTF">2023-01-29T21:14:13Z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