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file-itd-01.lm.local\LRLMSharedFolders$\FAD\COVID_VKancelejas_atskaite\2021\35_Uz_19_09_2021_\"/>
    </mc:Choice>
  </mc:AlternateContent>
  <xr:revisionPtr revIDLastSave="0" documentId="13_ncr:1_{363D3894-279F-4259-99F1-270962DDB65C}" xr6:coauthVersionLast="36" xr6:coauthVersionMax="36" xr10:uidLastSave="{00000000-0000-0000-0000-000000000000}"/>
  <bookViews>
    <workbookView xWindow="0" yWindow="0" windowWidth="23040" windowHeight="9060" xr2:uid="{00000000-000D-0000-FFFF-FFFF00000000}"/>
  </bookViews>
  <sheets>
    <sheet name="2021_gads_SAC_piemaksas_IAL" sheetId="1" r:id="rId1"/>
    <sheet name="2020_gads_VSAC" sheetId="2" r:id="rId2"/>
    <sheet name="2020_SIVA" sheetId="3" r:id="rId3"/>
  </sheets>
  <definedNames>
    <definedName name="_xlnm.Print_Titles" localSheetId="1">'2020_gads_VSAC'!$4:$4</definedName>
    <definedName name="_xlnm.Print_Titles" localSheetId="2">'2020_SIVA'!$4:$4</definedName>
    <definedName name="_xlnm.Print_Titles" localSheetId="0">'2021_gads_SAC_piemaksas_IAL'!$4:$4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3" i="1" l="1"/>
  <c r="G1341" i="1" l="1"/>
  <c r="G1355" i="1"/>
  <c r="G1337" i="1" l="1"/>
  <c r="G1317" i="1" s="1"/>
  <c r="G1298" i="1" l="1"/>
  <c r="G1312" i="1"/>
  <c r="G1190" i="1" l="1"/>
  <c r="G1229" i="1"/>
  <c r="G1188" i="1" l="1"/>
  <c r="G1129" i="1" l="1"/>
  <c r="G1011" i="1" l="1"/>
  <c r="G426" i="1" l="1"/>
  <c r="G101" i="1" l="1"/>
  <c r="G99" i="1" l="1"/>
  <c r="G576" i="1" l="1"/>
  <c r="G892" i="1"/>
  <c r="G420" i="1"/>
  <c r="G231" i="1"/>
  <c r="G1351" i="1" l="1"/>
  <c r="G1333" i="1" l="1"/>
  <c r="G1310" i="1" l="1"/>
  <c r="G1293" i="1" l="1"/>
  <c r="G1102" i="1" l="1"/>
  <c r="G1009" i="1" l="1"/>
  <c r="F6" i="1" l="1"/>
  <c r="G53" i="1"/>
  <c r="L53" i="1"/>
  <c r="G85" i="1"/>
  <c r="L78" i="1"/>
  <c r="G523" i="1" l="1"/>
  <c r="G570" i="1" l="1"/>
  <c r="L17" i="1"/>
  <c r="L61" i="1" l="1"/>
  <c r="G61" i="1"/>
  <c r="G74" i="1"/>
  <c r="L74" i="1"/>
  <c r="G821" i="1" l="1"/>
  <c r="G27" i="1" l="1"/>
  <c r="G11" i="1"/>
  <c r="G179" i="1" l="1"/>
  <c r="G411" i="1" l="1"/>
  <c r="G1000" i="1" l="1"/>
  <c r="G1284" i="1" l="1"/>
  <c r="G1215" i="1" l="1"/>
  <c r="G1079" i="1" l="1"/>
  <c r="G1329" i="1" l="1"/>
  <c r="G1306" i="1" l="1"/>
  <c r="G1170" i="1" l="1"/>
  <c r="G1347" i="1" l="1"/>
  <c r="G97" i="1" l="1"/>
  <c r="G84" i="1"/>
  <c r="L33" i="1" l="1"/>
  <c r="G406" i="1" l="1"/>
  <c r="G563" i="1"/>
  <c r="G172" i="1"/>
  <c r="G615" i="1"/>
  <c r="G344" i="1"/>
  <c r="G138" i="1"/>
  <c r="G1360" i="1" l="1"/>
  <c r="L45" i="1" l="1"/>
  <c r="L49" i="1"/>
  <c r="G95" i="1"/>
  <c r="G1359" i="1" l="1"/>
  <c r="G1166" i="1" l="1"/>
  <c r="G983" i="1"/>
  <c r="G1058" i="1"/>
  <c r="G1327" i="1"/>
  <c r="G1301" i="1"/>
  <c r="G1254" i="1"/>
  <c r="G1299" i="1"/>
  <c r="G1212" i="1"/>
  <c r="G1342" i="1" l="1"/>
  <c r="L32" i="1" l="1"/>
  <c r="L24" i="1"/>
  <c r="L72" i="1" l="1"/>
  <c r="G72" i="1"/>
  <c r="L68" i="1"/>
  <c r="G68" i="1"/>
  <c r="G35" i="1" l="1"/>
  <c r="G23" i="1"/>
  <c r="L16" i="1"/>
  <c r="G91" i="1" l="1"/>
  <c r="G93" i="1"/>
  <c r="G1318" i="1"/>
  <c r="G90" i="1" l="1"/>
  <c r="G1240" i="1"/>
  <c r="G1239" i="1" s="1"/>
  <c r="G1195" i="1"/>
  <c r="G1161" i="1" l="1"/>
  <c r="G1183" i="1" l="1"/>
  <c r="G1038" i="1"/>
  <c r="G980" i="1" l="1"/>
  <c r="L31" i="1" l="1"/>
  <c r="L23" i="1"/>
  <c r="L14" i="1" l="1"/>
  <c r="L40" i="1" l="1"/>
  <c r="G40" i="1"/>
  <c r="L15" i="1"/>
  <c r="G484" i="1" l="1"/>
  <c r="G589" i="1"/>
  <c r="G579" i="1"/>
  <c r="G446" i="1"/>
  <c r="G320" i="1"/>
  <c r="G235" i="1"/>
  <c r="G234" i="1" s="1"/>
  <c r="G578" i="1" l="1"/>
  <c r="G445" i="1"/>
  <c r="G1191" i="1"/>
  <c r="G1179" i="1"/>
  <c r="G1176" i="1"/>
  <c r="G1175" i="1" s="1"/>
  <c r="G1154" i="1"/>
  <c r="G1015" i="1"/>
  <c r="G1014" i="1" s="1"/>
  <c r="G974" i="1"/>
  <c r="G963" i="1"/>
  <c r="G962" i="1" s="1"/>
  <c r="G1152" i="1"/>
  <c r="G1151" i="1" l="1"/>
  <c r="G116" i="1"/>
  <c r="G105" i="1"/>
  <c r="G104" i="1" s="1"/>
  <c r="L13" i="1" l="1"/>
  <c r="G103" i="1" l="1"/>
  <c r="G86" i="1" s="1"/>
  <c r="G21" i="1"/>
  <c r="G19" i="1" s="1"/>
  <c r="G45" i="1"/>
  <c r="L38" i="1" l="1"/>
  <c r="L30" i="1"/>
  <c r="L27" i="1" s="1"/>
  <c r="L70" i="1"/>
  <c r="L22" i="1"/>
  <c r="G70" i="1"/>
  <c r="G49" i="1"/>
  <c r="G80" i="1"/>
  <c r="G78" i="1" s="1"/>
  <c r="L21" i="1"/>
  <c r="L37" i="1"/>
  <c r="L12" i="1"/>
  <c r="L11" i="1" s="1"/>
  <c r="G49" i="3"/>
  <c r="G45" i="3"/>
  <c r="G46" i="3"/>
  <c r="F45" i="3"/>
  <c r="I32" i="3"/>
  <c r="G9" i="3"/>
  <c r="G7" i="3"/>
  <c r="G6" i="3"/>
  <c r="F7" i="3"/>
  <c r="F6" i="3"/>
  <c r="J962" i="2"/>
  <c r="I962" i="2"/>
  <c r="G962" i="2"/>
  <c r="J956" i="2"/>
  <c r="I956" i="2"/>
  <c r="G956" i="2"/>
  <c r="F956" i="2"/>
  <c r="J921" i="2"/>
  <c r="I921" i="2"/>
  <c r="G921" i="2"/>
  <c r="G918" i="2"/>
  <c r="G919" i="2"/>
  <c r="F919" i="2"/>
  <c r="F918" i="2"/>
  <c r="F917" i="2"/>
  <c r="G868" i="2"/>
  <c r="G865" i="2"/>
  <c r="G866" i="2"/>
  <c r="F866" i="2"/>
  <c r="F865" i="2"/>
  <c r="G850" i="2"/>
  <c r="G840" i="2"/>
  <c r="G839" i="2"/>
  <c r="J833" i="2"/>
  <c r="I833" i="2"/>
  <c r="G833" i="2"/>
  <c r="F833" i="2"/>
  <c r="G775" i="2"/>
  <c r="G773" i="2"/>
  <c r="F773" i="2"/>
  <c r="F772" i="2"/>
  <c r="G756" i="2"/>
  <c r="G750" i="2"/>
  <c r="F750" i="2"/>
  <c r="G673" i="2"/>
  <c r="G670" i="2"/>
  <c r="G671" i="2"/>
  <c r="F671" i="2"/>
  <c r="F670" i="2"/>
  <c r="G653" i="2"/>
  <c r="F653" i="2"/>
  <c r="F571" i="2"/>
  <c r="F570" i="2"/>
  <c r="G647" i="2"/>
  <c r="F647" i="2"/>
  <c r="G574" i="2"/>
  <c r="G572" i="2"/>
  <c r="F572" i="2"/>
  <c r="G571" i="2"/>
  <c r="G555" i="2"/>
  <c r="L554" i="2"/>
  <c r="L553" i="2"/>
  <c r="L552" i="2"/>
  <c r="G552" i="2"/>
  <c r="L551" i="2"/>
  <c r="G550" i="2"/>
  <c r="G548" i="2"/>
  <c r="G546" i="2"/>
  <c r="G537" i="2"/>
  <c r="G535" i="2"/>
  <c r="G526" i="2"/>
  <c r="G528" i="2"/>
  <c r="G527" i="2"/>
  <c r="F527" i="2"/>
  <c r="G522" i="2"/>
  <c r="G518" i="2"/>
  <c r="J516" i="2"/>
  <c r="G513" i="2"/>
  <c r="G504" i="2"/>
  <c r="G503" i="2"/>
  <c r="F503" i="2"/>
  <c r="G502" i="2"/>
  <c r="G501" i="2"/>
  <c r="G500" i="2"/>
  <c r="G499" i="2"/>
  <c r="J498" i="2"/>
  <c r="G498" i="2"/>
  <c r="G497" i="2"/>
  <c r="G496" i="2"/>
  <c r="G495" i="2"/>
  <c r="G494" i="2"/>
  <c r="G493" i="2"/>
  <c r="G489" i="2"/>
  <c r="G492" i="2"/>
  <c r="G491" i="2"/>
  <c r="G490" i="2"/>
  <c r="G487" i="2"/>
  <c r="G486" i="2"/>
  <c r="G485" i="2"/>
  <c r="J484" i="2"/>
  <c r="G484" i="2"/>
  <c r="J483" i="2"/>
  <c r="G483" i="2"/>
  <c r="J482" i="2"/>
  <c r="G482" i="2"/>
  <c r="J481" i="2"/>
  <c r="G481" i="2"/>
  <c r="J480" i="2"/>
  <c r="G480" i="2"/>
  <c r="J479" i="2"/>
  <c r="G479" i="2"/>
  <c r="G478" i="2"/>
  <c r="G477" i="2"/>
  <c r="G476" i="2"/>
  <c r="G475" i="2"/>
  <c r="G473" i="2"/>
  <c r="G472" i="2"/>
  <c r="G471" i="2"/>
  <c r="G470" i="2"/>
  <c r="G469" i="2"/>
  <c r="G468" i="2"/>
  <c r="G465" i="2"/>
  <c r="G467" i="2"/>
  <c r="G466" i="2"/>
  <c r="G464" i="2"/>
  <c r="G463" i="2"/>
  <c r="G462" i="2"/>
  <c r="G461" i="2"/>
  <c r="G460" i="2"/>
  <c r="G459" i="2"/>
  <c r="G458" i="2"/>
  <c r="J457" i="2"/>
  <c r="G457" i="2"/>
  <c r="G456" i="2"/>
  <c r="G455" i="2"/>
  <c r="G454" i="2"/>
  <c r="G453" i="2"/>
  <c r="G452" i="2"/>
  <c r="G451" i="2"/>
  <c r="J450" i="2"/>
  <c r="G450" i="2"/>
  <c r="J449" i="2"/>
  <c r="G449" i="2"/>
  <c r="J448" i="2"/>
  <c r="G448" i="2"/>
  <c r="G447" i="2"/>
  <c r="J446" i="2"/>
  <c r="G446" i="2"/>
  <c r="J445" i="2"/>
  <c r="G445" i="2"/>
  <c r="J444" i="2"/>
  <c r="G444" i="2"/>
  <c r="J443" i="2"/>
  <c r="G443" i="2"/>
  <c r="G442" i="2"/>
  <c r="G441" i="2"/>
  <c r="G440" i="2"/>
  <c r="J439" i="2"/>
  <c r="G439" i="2"/>
  <c r="G438" i="2"/>
  <c r="G437" i="2"/>
  <c r="G436" i="2"/>
  <c r="G435" i="2"/>
  <c r="G434" i="2"/>
  <c r="G433" i="2"/>
  <c r="G432" i="2"/>
  <c r="G431" i="2"/>
  <c r="G430" i="2"/>
  <c r="G429" i="2"/>
  <c r="G428" i="2"/>
  <c r="G427" i="2"/>
  <c r="G426" i="2"/>
  <c r="G425" i="2"/>
  <c r="G424" i="2"/>
  <c r="G423" i="2"/>
  <c r="G422" i="2"/>
  <c r="G421" i="2"/>
  <c r="G420" i="2"/>
  <c r="G419" i="2"/>
  <c r="G418" i="2"/>
  <c r="F416" i="2"/>
  <c r="G415" i="2"/>
  <c r="G414" i="2"/>
  <c r="G413" i="2"/>
  <c r="G412" i="2"/>
  <c r="G411" i="2"/>
  <c r="G410" i="2"/>
  <c r="G409" i="2"/>
  <c r="G408" i="2"/>
  <c r="G407" i="2"/>
  <c r="G406" i="2"/>
  <c r="G405" i="2"/>
  <c r="G404" i="2"/>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F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2" i="2"/>
  <c r="G154" i="2"/>
  <c r="G153"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F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1" i="2"/>
  <c r="G83" i="2"/>
  <c r="G82"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9" i="2"/>
  <c r="F9" i="2"/>
  <c r="F8" i="2"/>
  <c r="F6" i="2"/>
  <c r="G570" i="2"/>
  <c r="G417" i="2"/>
  <c r="G474" i="2"/>
  <c r="G772" i="2"/>
  <c r="G416" i="2"/>
  <c r="G8" i="2"/>
  <c r="G6" i="2"/>
  <c r="L36" i="1"/>
  <c r="G10" i="1" l="1"/>
  <c r="G6" i="1" s="1"/>
  <c r="L19" i="1"/>
  <c r="L35" i="1"/>
</calcChain>
</file>

<file path=xl/sharedStrings.xml><?xml version="1.0" encoding="utf-8"?>
<sst xmlns="http://schemas.openxmlformats.org/spreadsheetml/2006/main" count="19791" uniqueCount="2277">
  <si>
    <t>Pasākuma nosaukus</t>
  </si>
  <si>
    <t>Saskaņā ar MK lēmumu piešķirtā summa, euro</t>
  </si>
  <si>
    <t>Pakalpojuma sniedzējs/preču piegādātājs</t>
  </si>
  <si>
    <t>Pakalpojuma/preces cena, euro par vienību</t>
  </si>
  <si>
    <t>Pakalpojuma/preces saņēmējs</t>
  </si>
  <si>
    <t>MK lēmuma numurs</t>
  </si>
  <si>
    <t>MK lēmums</t>
  </si>
  <si>
    <r>
      <t xml:space="preserve">MK lēmuma datums </t>
    </r>
    <r>
      <rPr>
        <b/>
        <sz val="11"/>
        <rFont val="Times New Roman"/>
        <family val="1"/>
        <charset val="186"/>
      </rPr>
      <t>dd.mm.yyyy</t>
    </r>
  </si>
  <si>
    <t xml:space="preserve"> "Par finanšu līdzekļu piešķiršanu no valsts budžeta programmas "Līdzekļi neparedzētiem gadījumiem""</t>
  </si>
  <si>
    <t xml:space="preserve">Hipersaite uz MK noteikumu </t>
  </si>
  <si>
    <t>Informācija par līdzekļu piešķiršanu un izlietojumu Covid-19 izplatības seku mazināšanai un pārvarēšanai_pakalpojumi vai preces</t>
  </si>
  <si>
    <t>18. Labklājības ministrija</t>
  </si>
  <si>
    <t>VSAC Rīga</t>
  </si>
  <si>
    <t>VSAC Zemgale</t>
  </si>
  <si>
    <t>VSAC Kurzeme</t>
  </si>
  <si>
    <t>VSAC Latgale</t>
  </si>
  <si>
    <t>tai skaitā:</t>
  </si>
  <si>
    <t>x</t>
  </si>
  <si>
    <t>2021.gads</t>
  </si>
  <si>
    <t>institūcijām, kurās sociālos pakalpojumus sniedz pašvaldības dibināts sociālo pakalpojumu sniedzējs vai pakalpojumu sniedzējs, kuram noslēgts līgums ar pašvaldību par minēto pakalpojumu sniegšanu (50 % apmērā no pašvaldību faktiskajiem papildu atlīdzības izdevumiem);</t>
  </si>
  <si>
    <t>Nr.17</t>
  </si>
  <si>
    <t>https://likumi.lv/ta/id/320208-par-finansu-lidzeklu-pieskirsanu-no-valsts-budzeta-programmas-lidzekli-neparedzetiem-gadijumiem</t>
  </si>
  <si>
    <t>valsts dibinātam sociālo pakalpojumu sniedzējam vai tādam pakalpojumu sniedzējam, kuram ir noslēgts līgums ar Labklājības ministriju par sociālo pakalpojumu sniegšanu (100 % apmērā no institūciju faktiskajiem papildu atlīdzības izdevumiem)</t>
  </si>
  <si>
    <t>Par 2020.gada decembri (23 personām -50% apmērā no mēnešalgas)</t>
  </si>
  <si>
    <t>Par 2020.gada decembri (20 personām -25% apmērā no mēnešalgas, 35 personām -50% apmērā no mēnešalgas)</t>
  </si>
  <si>
    <t>Vienību skaits/ piemaksu saņemušo personu skaits</t>
  </si>
  <si>
    <t>2020.gads</t>
  </si>
  <si>
    <r>
      <t xml:space="preserve">Izlietots </t>
    </r>
    <r>
      <rPr>
        <b/>
        <u/>
        <sz val="11"/>
        <color rgb="FF00B050"/>
        <rFont val="Times New Roman"/>
        <family val="1"/>
        <charset val="186"/>
      </rPr>
      <t>uz 31.12.2020.</t>
    </r>
  </si>
  <si>
    <t>Vienību skaits</t>
  </si>
  <si>
    <t>Covid-19 izplatības un masveida inficēšanās gadījumu novēršanas un saslimšanas risku mazināšanas nodrošināšanai Labklājības ministrijas pakļautībā esošajos valsts sociālās aprūpes centros</t>
  </si>
  <si>
    <t>30.06.2020.</t>
  </si>
  <si>
    <t>Nr.399</t>
  </si>
  <si>
    <t>https://likumi.lv/ta/id/316390-par-finansu-lidzeklu-pieskirsanu-no-valsts-budzeta-programmas-lidzekli-neparedzetiem-gadijumiem</t>
  </si>
  <si>
    <t>Izdevumu kompensēšanai saistībā ar īstenotajiem Covid-19 pretepidēmijas pasākumiem</t>
  </si>
  <si>
    <t xml:space="preserve"> 11 darbiniekiem vidēji 15% piemaksas  par darbu īpašos apstākļos, piemaksas par papildus darbu, soc. apdrošināšanas iemaksas  (vidējā mēnešalga 11 darbinieki x  891,20 euro x 15% piemaksa x 24,09% VSAOI =1824.72 euro</t>
  </si>
  <si>
    <t>Specializēto atkritumu savākšana</t>
  </si>
  <si>
    <t>Specializēto atkritumu savākšana m3</t>
  </si>
  <si>
    <t>AS BAO</t>
  </si>
  <si>
    <t>Filiāle "Teika"</t>
  </si>
  <si>
    <t>Bahilas, halāti, dezinfekcijas līdzekļi, sejas maskas, priekšauti, cepures</t>
  </si>
  <si>
    <t>Halāti medic. Vienreizlietojamie (10.gab. iepak)</t>
  </si>
  <si>
    <t>A.Medical, SIA</t>
  </si>
  <si>
    <t>Filiāle "Rīga"</t>
  </si>
  <si>
    <t>Filiāles: "Rīga", "Ezerkrasti"( 142, 160), "Teika", "Pļavnieki", "Jugla",</t>
  </si>
  <si>
    <t>Dezinfekcijas līdz. rokām  Skinsept (5.l.)</t>
  </si>
  <si>
    <t>AMBER DISTRIBUTION LATVIA, SIA</t>
  </si>
  <si>
    <t>Filiāle "Jugla"</t>
  </si>
  <si>
    <t>Dezinfekcijas līdz. virsmām BACTICID (1.l.)</t>
  </si>
  <si>
    <t>CHEMI PHARM GROUP SIA</t>
  </si>
  <si>
    <t>Filiāles: "Jugla", "Ezerkrasti" (142), "Teika"</t>
  </si>
  <si>
    <t>Dezinfekcijas līdz. virsmām BACTICID (500 ml.)</t>
  </si>
  <si>
    <t>Filiāle "Pļavnieki"</t>
  </si>
  <si>
    <t>Dezinfekcijas līdz. virsmām CHEMIPHARM des NEW (1.l.)</t>
  </si>
  <si>
    <t>Filiāle "Ezerkrasti" (142)</t>
  </si>
  <si>
    <t>Dezinfekcijas līdz. rokām CHEMISEPT (500 ml.)</t>
  </si>
  <si>
    <t>Filiāle 'Jugla"</t>
  </si>
  <si>
    <t>Dezinf. līdz. instrumentiem CHEMIPHARM des INSURANCE (5.l.)</t>
  </si>
  <si>
    <t>Filiāles "Ezerkrasti" (142), "Pļavnieki"</t>
  </si>
  <si>
    <t>Dezinfekcijas līdz. rokām CHEMISEPT 1 L pudeles - 24 gab.= 24 L</t>
  </si>
  <si>
    <t>Dezinfekcijas līdz. virsmām BACTICID (5.l.)</t>
  </si>
  <si>
    <t>Filiāles "Teika", "Rīga"</t>
  </si>
  <si>
    <t>Dezinfekcijas līdz. CHLORINEX 60 MD (300 gab. iepak.)</t>
  </si>
  <si>
    <t>Filiāles  "Jugla", "Pļavnieki"</t>
  </si>
  <si>
    <t>Dezinfekcijas līdz. virsmām CHEMIPHARM des NEW (5.l.)</t>
  </si>
  <si>
    <t>Filiāles: "Rīga", "Ezerkrasti" (160,142), "Pļavnieki"</t>
  </si>
  <si>
    <t>Dezinfekcijas līdz. rokām CHEMISEPT (5.l.)</t>
  </si>
  <si>
    <t>Filiāles: "Teika", "Rīga"</t>
  </si>
  <si>
    <t>FiliālesKalnciems, Teika, Ezerkrasti 142</t>
  </si>
  <si>
    <t>DM Premium, SIA</t>
  </si>
  <si>
    <t>Maskas medicīnas auduma (gab.)</t>
  </si>
  <si>
    <t>EGLE RIS, SIA</t>
  </si>
  <si>
    <t>Filiāles "Ezerkrasti" (142, 160), "Rīga", "Teika" ,"Jugla", "Kalnciems"</t>
  </si>
  <si>
    <t>Elvim SIA</t>
  </si>
  <si>
    <t>Priekšauti medicīnas vienreizlietojamie (100. gab. iepak.)</t>
  </si>
  <si>
    <t>Lillī SIA</t>
  </si>
  <si>
    <t>Bahilas (100. gab. iepak)</t>
  </si>
  <si>
    <t>Medilink SIA</t>
  </si>
  <si>
    <t>Filiāles: "Teika", "Pļavnieki"</t>
  </si>
  <si>
    <t>Cepures medicīnas vienreizlietojamās (100. gab. iepak.)</t>
  </si>
  <si>
    <t>Filiāles: "Kalnciems", "Rīga", "Jugla", "Pļavnieki"</t>
  </si>
  <si>
    <t>Filiāles "Jugla", "Ezerkrasti" (142)</t>
  </si>
  <si>
    <t>Uzroči vienreizlietojamie (100 gab. iepak.)</t>
  </si>
  <si>
    <t>Filiāle "Kalnciems"</t>
  </si>
  <si>
    <t>Filiāles: "Jugla", "Ezerkrasti" (160)</t>
  </si>
  <si>
    <t>Dezinfekcijas līdzeklis (L) (6 iepak. Pak.)</t>
  </si>
  <si>
    <t>Dezinfekcijas līdz. rokām  Skinsept (5 l.)</t>
  </si>
  <si>
    <t>Filiāles "Rīga", "Pļavnieki", "Ezerkrasti" ( 142)</t>
  </si>
  <si>
    <t>Dezinfekcijas līdzeklis 12% med. (2.l.)</t>
  </si>
  <si>
    <t>Dezinfekcijas līdz. virsmām Smell Net MD (5.l.)</t>
  </si>
  <si>
    <t>Filiāles "Pļavnieki", "Ezerkrasti" ( 142)</t>
  </si>
  <si>
    <t>Dezinfekcijas līdzeklis 12% med. (6.l.)</t>
  </si>
  <si>
    <t>Mediteks, SIA</t>
  </si>
  <si>
    <t>Dezinfekcijas līdz. rokām CHEMISEPT (100 ml.)</t>
  </si>
  <si>
    <t>NMS Rīga SIA</t>
  </si>
  <si>
    <t>Dezinfekcijas līdz. rokām CHEMISEPT (500.ml.)</t>
  </si>
  <si>
    <t xml:space="preserve">Filiāle "Ezerkrasti" (160) </t>
  </si>
  <si>
    <t>Filiāles: "Ezerkrasti" (142, 160)</t>
  </si>
  <si>
    <t>Dezinfekcijas līdz. rokām CHEMISEPT (1.l.)</t>
  </si>
  <si>
    <t>Dezinfekcijas līdz. rokām CHEMISEPT (250.gr..)</t>
  </si>
  <si>
    <t>Dezinfekcijas līdz. rokām CHEMISEPT (250.gr.)</t>
  </si>
  <si>
    <t>Filiāles "Ezerkrasti" (160), "Kalnciems"</t>
  </si>
  <si>
    <t>Filiāle "Kalnciems</t>
  </si>
  <si>
    <t>Filiāles "Jugla", "Pļavnieki", "Ezerkrasti" (160)</t>
  </si>
  <si>
    <t>Filiāles "Pļavnieki", "Kalnciems"</t>
  </si>
  <si>
    <t>Filiāle "Ezerkarti" (160)</t>
  </si>
  <si>
    <t>OneMed SIA</t>
  </si>
  <si>
    <t>Maskas medicīnas (50. gab iepak.)</t>
  </si>
  <si>
    <t>Saint-Tech, SIA</t>
  </si>
  <si>
    <t>Filiāles: "Ezerkrasti" (142, 160), "Rīga", "Teika", "Jugla", "Kalnciems"</t>
  </si>
  <si>
    <t>Santaks ,SIA</t>
  </si>
  <si>
    <t>Filiāles: "Rīga", "Teika", "Ezerkrasti" (142, 160)</t>
  </si>
  <si>
    <t>TZMO Latvija SIA</t>
  </si>
  <si>
    <t>Filiāles:  "Rīga", "Kalnciems"</t>
  </si>
  <si>
    <t>Aizsargbrilles, halāti, sejas vairogi, aizsargmaskas/respiratori, dezinfekcijas līdzekļi, baktocīda paklāji (durvīm)</t>
  </si>
  <si>
    <t>Dezinf. līdz. BOZO (5.l.)</t>
  </si>
  <si>
    <t>Filiāles "Pļavnieki", "Ezerkrasti" (142)</t>
  </si>
  <si>
    <t>Sejas vairogs (gab.)</t>
  </si>
  <si>
    <t>Display Latvia, SIA</t>
  </si>
  <si>
    <t>Halāti vienreizlietojamie (10. gab iepak. gab.)</t>
  </si>
  <si>
    <t>Paklājs gumijas ārdurvīm (gab.)</t>
  </si>
  <si>
    <t>LEKAS, SIA</t>
  </si>
  <si>
    <t>Filiāles "Ezerkrasti"( 142, 160), "Kalnciems", "Rīga", "Jugla", "Pļavnieki", "Teika"</t>
  </si>
  <si>
    <t>Dezinf. līdz. BOZO (1.l.)</t>
  </si>
  <si>
    <t>Filiāles : "Pļavnieki", "Ezerkrasti"( 142)</t>
  </si>
  <si>
    <t>Ziepes saimniecības (200.gr. gab.)</t>
  </si>
  <si>
    <t>Prodlex, SIA</t>
  </si>
  <si>
    <t>Cimdi saimniecības gumijas (gab.)</t>
  </si>
  <si>
    <t>RARE Darbnīca SIA</t>
  </si>
  <si>
    <t>Filiāles "Kalnciems", "Ezerkrasti" (142,160), "Pļavnieki"," Jugla"</t>
  </si>
  <si>
    <t>Cimdi, Dezinfekcijas līdzekļi, Priekšauti, Cepures, Bahilas</t>
  </si>
  <si>
    <t>Cimdi Nitrila (100.gab.)</t>
  </si>
  <si>
    <t>Filiāle "Ezerkrasti"( 142)</t>
  </si>
  <si>
    <t>Cimdi Nitrila (200.gab.)</t>
  </si>
  <si>
    <t>Filiāle "Ezerkrasti"( 142, 160)</t>
  </si>
  <si>
    <t>Filiāles : "Ezerkrasti" (142, 160), "Pļavnieki"</t>
  </si>
  <si>
    <t>Cimdi Vinila(100.gab.)</t>
  </si>
  <si>
    <t>Cimdi Lateksa (100.gab.)</t>
  </si>
  <si>
    <t>Filiāles "Kalnciems", "Rīga"</t>
  </si>
  <si>
    <t>Cimdi  Lateksa (100.gab.)</t>
  </si>
  <si>
    <t>Filiāles: "Jugla", "Ezerkrasti"(142)</t>
  </si>
  <si>
    <t>Filiāles: "Ezerkrasti" (142, 160), "Pļavnieki", "Teika"</t>
  </si>
  <si>
    <t>Cimdi Nitrila (150.gab.)</t>
  </si>
  <si>
    <t>Mediq Latvija SIA</t>
  </si>
  <si>
    <t>Cimdi Vinila (100.gab.)</t>
  </si>
  <si>
    <t>Priekšauti (125.gab.)</t>
  </si>
  <si>
    <t>Filiāles "Ezerkrasti 160", "Pļavnieki"</t>
  </si>
  <si>
    <t>Priekšauti (150.gab.)</t>
  </si>
  <si>
    <t>Tamro, SIA</t>
  </si>
  <si>
    <t>Filiāle "Kalciems"</t>
  </si>
  <si>
    <t xml:space="preserve">termometri,smidzinātāji </t>
  </si>
  <si>
    <t>Termometrs bez dzīvsudraba ar nokratīšanas ierīci</t>
  </si>
  <si>
    <t>Magnum Medical, SIA</t>
  </si>
  <si>
    <t>Filiāle "Iecava"</t>
  </si>
  <si>
    <t>Termometrs Diagnosis NC300 infrasarkanais bezkontaktu</t>
  </si>
  <si>
    <t>A Aptiekas, SIA</t>
  </si>
  <si>
    <t>Filiāle "Ziedkalne"</t>
  </si>
  <si>
    <t>Termometrs Diagnosis T-02 flexible digitālais</t>
  </si>
  <si>
    <t>Lillī, SIA</t>
  </si>
  <si>
    <t>Filiāle "Lielbērze"</t>
  </si>
  <si>
    <t>Termometrs infrasarkanais bezkontakta</t>
  </si>
  <si>
    <t>Arbor Medical Korporācija, SIA</t>
  </si>
  <si>
    <t>Filiāle "Jelgava"</t>
  </si>
  <si>
    <t>Tonometrs SENDO ADVANCE-3 (aritmijas indikators, adapteris)</t>
  </si>
  <si>
    <t>Viola Farma, SIA</t>
  </si>
  <si>
    <t>Smidzinātājs 5l</t>
  </si>
  <si>
    <t>Agrimatco Latvia, SIA</t>
  </si>
  <si>
    <t>Filiāle "Ķīši"</t>
  </si>
  <si>
    <t>Smidzinātājs 7l</t>
  </si>
  <si>
    <t>Maska-respirators daudzkārt lietojama</t>
  </si>
  <si>
    <t xml:space="preserve">darba aizsardzības līdzekļi mediķiem, vitamīni un zāles </t>
  </si>
  <si>
    <t>Add.Vit.C N10</t>
  </si>
  <si>
    <t>Jelgavfarm, SIA</t>
  </si>
  <si>
    <t>Klacid SR 500mg tab. N7</t>
  </si>
  <si>
    <t>Paracetamol 500mg N20</t>
  </si>
  <si>
    <t>Aizsargbrilles ACTIV VISION V610C</t>
  </si>
  <si>
    <t>Brief, SIA</t>
  </si>
  <si>
    <t>Aizsargbrilles Nr.1</t>
  </si>
  <si>
    <t>Aizsargbrilles pilnas Galeras</t>
  </si>
  <si>
    <t>Ozolnieku aptieka, SIA</t>
  </si>
  <si>
    <t>Krēms rokām BIO DERM CARE 250ml</t>
  </si>
  <si>
    <t>Chemi Pharm Group, SIA</t>
  </si>
  <si>
    <t>Salvetes dezinficējošas CHEMISEPT WIPES MD 100gab./iep.</t>
  </si>
  <si>
    <t>Ultracod 500/30mg N30</t>
  </si>
  <si>
    <t>Līdzeklis dezinfekcijai medicīnas instrumentiem DES INSURANCE</t>
  </si>
  <si>
    <t>Līdzeklis dezinfekcijai virsmām AVANGER</t>
  </si>
  <si>
    <t>Līdzeklis dezinfekcijai virsmām un telpām OXI 6</t>
  </si>
  <si>
    <t>NORTHERN SYNTHESIS, SIA</t>
  </si>
  <si>
    <t>Administrācija</t>
  </si>
  <si>
    <t>Cimdi gumijas pirkstaiņi lateksa bez pūdera vienreizlietojamie</t>
  </si>
  <si>
    <t>Medilink, SIA</t>
  </si>
  <si>
    <t>Cimdi gumijas pirkstaiņi vinila bez pūdera vienreizlietojamie</t>
  </si>
  <si>
    <t>Cimdi nitrila bez pūdera 150gab./iep.</t>
  </si>
  <si>
    <t>Mediq Latvija, SIA</t>
  </si>
  <si>
    <t>Cimdi nitrila L</t>
  </si>
  <si>
    <t>Cimdi nitrila M</t>
  </si>
  <si>
    <t>Bahilas Nr.1</t>
  </si>
  <si>
    <t>TZMO Latvija, SIA</t>
  </si>
  <si>
    <t>Bahilas</t>
  </si>
  <si>
    <t>pārtikas karstumizturīgie vienreizlietojamie trauki, plēve ar ko norobežot telpas, atkritumu maisi, dezinfekcijas līdzekļi, darba aizsardzības līdzekļi apkopējām</t>
  </si>
  <si>
    <t>Dakšiņa vienreizlietojamā balta 100gab./iep.</t>
  </si>
  <si>
    <t>DEPO DIY, SIA</t>
  </si>
  <si>
    <t>Ēdamkarote vienreizlietojamā balta 100gab./iep.</t>
  </si>
  <si>
    <t>Glāze vienreizlietojamā 200ml balta 100gab./iep.</t>
  </si>
  <si>
    <t>Karote vienreizlietojamā 17cm balta 100gab./iep.</t>
  </si>
  <si>
    <t>Krūzīte karstiem dzērieniem vienreizlietojamā 200ml brūna 12gab./iep.</t>
  </si>
  <si>
    <t>Maisi atkritumu 50l 10gab./rullī</t>
  </si>
  <si>
    <t>A-birojs, SIA</t>
  </si>
  <si>
    <t>Plēve 6m plata</t>
  </si>
  <si>
    <t>Priekšauti polietilēna</t>
  </si>
  <si>
    <t>ELVIM, SIA</t>
  </si>
  <si>
    <t>Priekšauts polietilN 100</t>
  </si>
  <si>
    <t>Spainis plastmasas ar vāku pārtikai caurspīdīgs 520ml</t>
  </si>
  <si>
    <t>Šķīvis vienreizlietojamais 20cm balts 12gab./iep.</t>
  </si>
  <si>
    <t>Tabletes hlora</t>
  </si>
  <si>
    <t>PRĀNA KO, SIA</t>
  </si>
  <si>
    <t>Trauks ar vāciņu vienreizlietojamais 1000ml</t>
  </si>
  <si>
    <t>Trauks pārtikas karstumizturīgs putuplasta vienreizlietojams</t>
  </si>
  <si>
    <t>Trauks pārtikas karstumizturīgs putuplastu vienreizlietojamais</t>
  </si>
  <si>
    <t>Trauks termo ar vāku vienreizlietojams 25gab./iep.</t>
  </si>
  <si>
    <t>Trauks termo ar vāku vienreizlietojams 500ml</t>
  </si>
  <si>
    <t>Trauks vienreizlietojamais ar vāku 1000ml 10gab./iep.</t>
  </si>
  <si>
    <t>Trauks vienreizlietojamais ar vāku 1000ml 5gab./iep.</t>
  </si>
  <si>
    <t>Uzlīme "BĪSTAMI! INFEKCIOZS MATERIĀL" 10x10cm</t>
  </si>
  <si>
    <t>Lautus, SIA</t>
  </si>
  <si>
    <t>Līdzeklis balināšanai</t>
  </si>
  <si>
    <t>Līdzeklis veļas balināšanai</t>
  </si>
  <si>
    <t>Līdzeklis dezinfekcijai rokām CHEMISEPT 5l</t>
  </si>
  <si>
    <t>Līdzeklis dezinfekcijai rokām CHEMISEPT MED 500ml</t>
  </si>
  <si>
    <t>NMS RIGA, SIA</t>
  </si>
  <si>
    <t>Līdzeklis dezinfekcijai rokām CHEMISEPT VIR+ 5 L</t>
  </si>
  <si>
    <t>Līdzeklis dezinfekcijai rokām, ādai CHEMISEPT IR</t>
  </si>
  <si>
    <t>Līdzeklis dezinfekcijai sēnīšu slimību profilaksei CHEMISEPT FG 250ml</t>
  </si>
  <si>
    <t>Līdzeklis dezinfekcijai virsmām BACTICID</t>
  </si>
  <si>
    <t>Līdzeklis dezinfekcijai virsmām CHEMIPHARM DES NEW MD</t>
  </si>
  <si>
    <t>Līdzeklis dezinfekcijai virsmām SMELL NET MD</t>
  </si>
  <si>
    <t>Līdzeklis dezinfekcijai virsmām WHITEWASH DES MD</t>
  </si>
  <si>
    <t>Cimdi gumijas pirkstaiņi nitrila bez pūdera vienreizlietojamie</t>
  </si>
  <si>
    <t>OneMed, SIA</t>
  </si>
  <si>
    <t>Maska ar gumijām N50</t>
  </si>
  <si>
    <t>Respirators FFP2</t>
  </si>
  <si>
    <t>citroni un ingvers</t>
  </si>
  <si>
    <t>LAKI FRUIT, SIA</t>
  </si>
  <si>
    <t>Lietas MD, SIA</t>
  </si>
  <si>
    <t>medus</t>
  </si>
  <si>
    <t xml:space="preserve">darba aizsardzības līdzekļi - cepures, cimdi, respiratori, maskas, uzroči </t>
  </si>
  <si>
    <t>Santaks, SIA</t>
  </si>
  <si>
    <t>Bahilas 15x41cm N10</t>
  </si>
  <si>
    <t>Bahilas 36cm N100</t>
  </si>
  <si>
    <t>bahilas N100</t>
  </si>
  <si>
    <t>Bahilas N100</t>
  </si>
  <si>
    <t>Bahilas neaustas N100</t>
  </si>
  <si>
    <t>Bikses vienreizējās Nr.1</t>
  </si>
  <si>
    <t>Briļlu linza N 1</t>
  </si>
  <si>
    <t>Briļlu rāmis N 1</t>
  </si>
  <si>
    <t>Cepure ,berete zaļa N 100</t>
  </si>
  <si>
    <t>Cepure berete balta L</t>
  </si>
  <si>
    <t>Cepure bereteXL N100</t>
  </si>
  <si>
    <t>Cepure vienreizlietojamā ar savelkošu maliņu</t>
  </si>
  <si>
    <t>Cepure vienreizlietojamā ar savelkošu maliņu 100gab./iep.</t>
  </si>
  <si>
    <t>Cepures Nr.1</t>
  </si>
  <si>
    <t>Cimdi nitrila bez pūdera Purpura Max L N50/8</t>
  </si>
  <si>
    <t>Cimdi nitrila bez pūdera Purpura Max M N50/8</t>
  </si>
  <si>
    <t>Cimdi nitrila N100</t>
  </si>
  <si>
    <t>Cimdi vienr.nitrila 100gab./iep.</t>
  </si>
  <si>
    <t>Cimdi vinila bez pūdera 100gab./iep.</t>
  </si>
  <si>
    <t>Hal. nest. vienr. balts N1</t>
  </si>
  <si>
    <t>Halāti vienreizējie</t>
  </si>
  <si>
    <t>Halāts apmeklētājiem L izm.</t>
  </si>
  <si>
    <t>Halāts vienreizlietojamais 50gab./iep.</t>
  </si>
  <si>
    <t>Komplekts bikses +jaka</t>
  </si>
  <si>
    <t>Maska respirators FFP</t>
  </si>
  <si>
    <t>Maska sejas 5-kārtīga daudzkārt lietojama</t>
  </si>
  <si>
    <t>Uzrocis vienreizlietojams 100gab./iep.</t>
  </si>
  <si>
    <t>Uzroči Nr1.</t>
  </si>
  <si>
    <t>Vairākkārtēji lietojama sejas aizsargmaska</t>
  </si>
  <si>
    <t>individuālie aizsardzības līdzekļi, termometri</t>
  </si>
  <si>
    <t>Halāts ķirurģiskais L</t>
  </si>
  <si>
    <t>DM PREMIUM SIA</t>
  </si>
  <si>
    <t>Filiāle "Iļģi"</t>
  </si>
  <si>
    <t>MEDEKSPERTS SIA</t>
  </si>
  <si>
    <t>ELVIM SIA</t>
  </si>
  <si>
    <t>MEDILINK SIA</t>
  </si>
  <si>
    <t>Bikses ķirurģiskas</t>
  </si>
  <si>
    <t>ONEMED SIA</t>
  </si>
  <si>
    <t>Termometrs - bezkontaktu</t>
  </si>
  <si>
    <t>KIDISTORE SIA</t>
  </si>
  <si>
    <t>Termometrs - digitālais</t>
  </si>
  <si>
    <t>LILLĪ SIA</t>
  </si>
  <si>
    <t>Cepures medmāsu</t>
  </si>
  <si>
    <t>Cimdi medicīniskie bez pūdera</t>
  </si>
  <si>
    <t>Salvetes spirta</t>
  </si>
  <si>
    <t xml:space="preserve">Priekšauts Excellent </t>
  </si>
  <si>
    <t>A.MEDICAL SIA</t>
  </si>
  <si>
    <t>Filiāle "Aizvīķi"</t>
  </si>
  <si>
    <t>Halāti ķirurģiskie</t>
  </si>
  <si>
    <t>Cimdi Nitrila</t>
  </si>
  <si>
    <t>ROZETE OU</t>
  </si>
  <si>
    <t>Filiāle "Liepāja"</t>
  </si>
  <si>
    <t>Cimdi nitrila M N200</t>
  </si>
  <si>
    <t>MAGNUM MEDICAL SIA</t>
  </si>
  <si>
    <t>Cepure medmāsas</t>
  </si>
  <si>
    <t>Halāts apmeklētājiem</t>
  </si>
  <si>
    <t>Vienreizējās bikses M N10</t>
  </si>
  <si>
    <t>Cimdi nitrila L N200</t>
  </si>
  <si>
    <t>SANTAKS SIA</t>
  </si>
  <si>
    <t xml:space="preserve">Priekšauts vienreizlietojams </t>
  </si>
  <si>
    <t>Filiāle "Dundaga"</t>
  </si>
  <si>
    <t>Halāts ķirurģiskie L (medicīniskie)</t>
  </si>
  <si>
    <t>Priekšauti politilēna N50 (medicīnai)</t>
  </si>
  <si>
    <t>Respirators bez vārsta N1</t>
  </si>
  <si>
    <t>LATVIJAS APTIEKA SIA</t>
  </si>
  <si>
    <t>Cimdi bez pūdera L (medicīnai)</t>
  </si>
  <si>
    <t>Cepure medmāsu</t>
  </si>
  <si>
    <t>Halāts vienreizējais (medicīnai)</t>
  </si>
  <si>
    <t>Maskas</t>
  </si>
  <si>
    <t xml:space="preserve">Priekšautiņi apģērba aizsardzībai </t>
  </si>
  <si>
    <t>PRĀNA KO SIA</t>
  </si>
  <si>
    <t xml:space="preserve">Eļļa ķermeņa kopšanai 150ml </t>
  </si>
  <si>
    <t>Filiāle "Gudenieki"</t>
  </si>
  <si>
    <t>Halāts ķirurģiskais XL-XXL</t>
  </si>
  <si>
    <t>Uzroči polietilēna MED COMFORT N100</t>
  </si>
  <si>
    <t>Cepure midicīnas</t>
  </si>
  <si>
    <t>Dezinfekcijas līdzeklis ādai Skinsept</t>
  </si>
  <si>
    <t>Jaka ar biksēm XXL</t>
  </si>
  <si>
    <t>Cimdi Tena mazgāšanas</t>
  </si>
  <si>
    <t xml:space="preserve">TAMRO SIA </t>
  </si>
  <si>
    <t>Priekšauts Excellent vienreizlietojams</t>
  </si>
  <si>
    <t>Filiāle "Veģi"</t>
  </si>
  <si>
    <t>Cepure medmāsas (berete) N100</t>
  </si>
  <si>
    <t>Cimdi nitrila bez pūdera L</t>
  </si>
  <si>
    <t>Halāts med.N1</t>
  </si>
  <si>
    <t>Apģērbs vienreizlietojams krekls ar biksēm</t>
  </si>
  <si>
    <t>vizieri, dezinfekcijas līdzekļi</t>
  </si>
  <si>
    <t>Dezinfekcijas līdz. roku un virsmu "Virudes"</t>
  </si>
  <si>
    <t>Durvju zvans</t>
  </si>
  <si>
    <t>DEPO DIY SIA</t>
  </si>
  <si>
    <t>Kaste ar vāku</t>
  </si>
  <si>
    <t>Plēve politilēna</t>
  </si>
  <si>
    <t>Krēms roku 100ml</t>
  </si>
  <si>
    <t>ELPIS SIA</t>
  </si>
  <si>
    <t>Dezinfekcijas līdz."Mikrobac forte" 5L</t>
  </si>
  <si>
    <t>Hygeia SIA</t>
  </si>
  <si>
    <t>Dezinfekcijas līdz. “Incidin Foam” 5l</t>
  </si>
  <si>
    <t>Dezinfekcijas līdz. “Incidin Pro” 2L</t>
  </si>
  <si>
    <t>Dezinfekcijas līdz. virsmām "Incidin Pro" 6l</t>
  </si>
  <si>
    <t>Krēms roku 500ml</t>
  </si>
  <si>
    <t>Mazgājošais losjons 500 ml</t>
  </si>
  <si>
    <t>NMS RIGA SIA</t>
  </si>
  <si>
    <t>Dezinfekcijas līdz. rokām "Chemisept" 100ml</t>
  </si>
  <si>
    <t>Dezinfekcijas līdz. rokām Chemisept 500ml</t>
  </si>
  <si>
    <t>Lupatiņa mikrošķiedru</t>
  </si>
  <si>
    <t>OFFICEDAY LATVIA SIA</t>
  </si>
  <si>
    <t>Salvetes roku</t>
  </si>
  <si>
    <t>Šķidrās ziepes 500ml</t>
  </si>
  <si>
    <t>PRODLEX SIA</t>
  </si>
  <si>
    <t>Tualetes ziepes 100g</t>
  </si>
  <si>
    <t>VAIDOMA SIA</t>
  </si>
  <si>
    <t>Aizsargmaska sejai</t>
  </si>
  <si>
    <t>VOLER SIA</t>
  </si>
  <si>
    <t>Priekšauti vienr.lietojamie</t>
  </si>
  <si>
    <t>Dezinfekcijas līdz.rokām un virsmām VIRUDES 4L</t>
  </si>
  <si>
    <t>Dezinfekcijas līdzeklis Surfanios Premium 5L</t>
  </si>
  <si>
    <t>Dezinfekcijas līdzeklis  Bacticid 5L</t>
  </si>
  <si>
    <t>Dezinfekcijas līdzeklis Chemisept H 5l</t>
  </si>
  <si>
    <t>Cepurītes vienreizējās 100 gab.</t>
  </si>
  <si>
    <t>Aizsargbrilles</t>
  </si>
  <si>
    <t>Halāti vienreizlietojamie</t>
  </si>
  <si>
    <t>Priekšauti vienreizlietojamiemie</t>
  </si>
  <si>
    <t>O. BĀRES BŪVMATERIĀLI SIA</t>
  </si>
  <si>
    <t>Atkritumu maisi 100 l</t>
  </si>
  <si>
    <t>A-birojs SIA</t>
  </si>
  <si>
    <t>Atkritumu maisi 35 l</t>
  </si>
  <si>
    <t>Atkritumu urna</t>
  </si>
  <si>
    <t>A.G.A. LTD SIA</t>
  </si>
  <si>
    <t>Dezinfekcijas gēls rokām "Chemisept Hand DES"</t>
  </si>
  <si>
    <t>Dezinfekcijas līdzeklis "Chemisept" rokām</t>
  </si>
  <si>
    <t>Dezinfekcijas līdzeklis kājām "PodoSept"</t>
  </si>
  <si>
    <t>Dezinfekcijas līdzeklis virsmām "PURENN HYDROP"</t>
  </si>
  <si>
    <t>Dezinfekcijas līdzeklis virsmām Seal 750ml</t>
  </si>
  <si>
    <t>Šķidrās ziepes "Katrin"</t>
  </si>
  <si>
    <t>Brīdinājuma līmlente</t>
  </si>
  <si>
    <t>Dezinfekcijas līdzeklis - ASEPTOLS</t>
  </si>
  <si>
    <t>Noseglīste</t>
  </si>
  <si>
    <t>Plēve</t>
  </si>
  <si>
    <t>Tablete hlora</t>
  </si>
  <si>
    <t>Tīrīšanas līdz.- vannas ist EC0 WASHROOM 5L</t>
  </si>
  <si>
    <t>Z salvetes 2-kārt. šauras</t>
  </si>
  <si>
    <t>Aizsargbrille</t>
  </si>
  <si>
    <t>PRĀMA KO SIA</t>
  </si>
  <si>
    <t>Dezinfekcijas līdz. ar dozatoru rokām 1000 ml CHEMISEPT</t>
  </si>
  <si>
    <t>Dezinfekcijas līdz. virsmām 1000 ml STERISEPT READY</t>
  </si>
  <si>
    <t>Dezinfikcijas līdzeklis  BACTICID AF ar smidzinātāju 1000ml</t>
  </si>
  <si>
    <t>Dezinfikcijas līdzeklis CHEMISEPT 500ml ar dozatoru</t>
  </si>
  <si>
    <t>Grīdas mazgāšanas līdzeklis Ewol Formula AGD Multi 5L</t>
  </si>
  <si>
    <t>Mazgāšanas želeja veļai Meyeri Sensitive LAUNDRY LIQUID 2L</t>
  </si>
  <si>
    <t>Mayeri Professional SIA</t>
  </si>
  <si>
    <t>šķidrās ziepes 0.5l</t>
  </si>
  <si>
    <t>Veļas balināšanas līdzeklis ACE Delicate 1L</t>
  </si>
  <si>
    <t>Veļas balināšanas līdzeklis Beļizna 1L</t>
  </si>
  <si>
    <t>Veļas pulveris MAYERI Sesitive WHITE+Color</t>
  </si>
  <si>
    <t>Ziepes tualetes 90g</t>
  </si>
  <si>
    <t>Antibakteriālas salvetes</t>
  </si>
  <si>
    <t>MEDICĪNAS PRECES SIA</t>
  </si>
  <si>
    <t>VSAC "Kurzeme" administrācija</t>
  </si>
  <si>
    <t xml:space="preserve">Roku dezinfekcijas gēls </t>
  </si>
  <si>
    <t>LPBP AS</t>
  </si>
  <si>
    <t>Dezinfekcijas līdzeklis</t>
  </si>
  <si>
    <t>VSAC ZEMGALE</t>
  </si>
  <si>
    <t>mazgājamās maskas</t>
  </si>
  <si>
    <t>SIA EGLE RIS</t>
  </si>
  <si>
    <t>Filiāle"Veģi"</t>
  </si>
  <si>
    <t xml:space="preserve">roku krēmi, lai sargātu ādu no dez līdz. </t>
  </si>
  <si>
    <t>Roku krems</t>
  </si>
  <si>
    <t>SIA MEDILINK</t>
  </si>
  <si>
    <t>SIA ELPIS</t>
  </si>
  <si>
    <t>Ziepes</t>
  </si>
  <si>
    <t>SIA PRODLEX</t>
  </si>
  <si>
    <t>Mazgāšanas losjons</t>
  </si>
  <si>
    <t>VSAC Vidzeme</t>
  </si>
  <si>
    <t>Dezinfekcijas līdzekļi</t>
  </si>
  <si>
    <t>500 ml</t>
  </si>
  <si>
    <t>SIA "CHEMI - PHARM LATVIJA"</t>
  </si>
  <si>
    <t xml:space="preserve"> filiāle "Valka" </t>
  </si>
  <si>
    <t>250 ml</t>
  </si>
  <si>
    <t>N120</t>
  </si>
  <si>
    <t>N100</t>
  </si>
  <si>
    <t>20 l</t>
  </si>
  <si>
    <t>SIA "LVD EXPO"</t>
  </si>
  <si>
    <t>SIA "REMSON"</t>
  </si>
  <si>
    <t xml:space="preserve"> filiāle "Rūja" </t>
  </si>
  <si>
    <t>5 l</t>
  </si>
  <si>
    <t>1 l</t>
  </si>
  <si>
    <t xml:space="preserve"> filiāle "Ropaži" </t>
  </si>
  <si>
    <t>1 iepakoj=300 tabletes</t>
  </si>
  <si>
    <t>1 iepakoj=150 salvetes</t>
  </si>
  <si>
    <t>100 ml</t>
  </si>
  <si>
    <t>VSAC "Vidzeme" administrācija</t>
  </si>
  <si>
    <t>Maskas ar gumijām</t>
  </si>
  <si>
    <t>1 iepakoj=50 maskas</t>
  </si>
  <si>
    <t>SIA "LILLĪ"</t>
  </si>
  <si>
    <t>SIA "DAB DENTAL LATVIA"</t>
  </si>
  <si>
    <t>Aizsargmaska/vairogs</t>
  </si>
  <si>
    <t>Gab.</t>
  </si>
  <si>
    <t>SIA "RAMROLF_LV"</t>
  </si>
  <si>
    <t>Termometri</t>
  </si>
  <si>
    <t>Cimdi</t>
  </si>
  <si>
    <t>1 iepakoj=200 cimdi</t>
  </si>
  <si>
    <t>SIA "MEDILINK"</t>
  </si>
  <si>
    <t>1 iepakoj=100 bahilas</t>
  </si>
  <si>
    <t>SIA "MAGNUM MEDICAL"</t>
  </si>
  <si>
    <t xml:space="preserve">Individuālie aizsardzības līdzekļi (aizsargtērpi) (t.sk. cepures, priekšauti polietilēna, personāla krekls, operāciju bikses, ķirurģiskie halāti). </t>
  </si>
  <si>
    <t>aizsargtērps/kombinezons</t>
  </si>
  <si>
    <t>SIA "ARTROPULSS"</t>
  </si>
  <si>
    <t>ķirurģiskie halāti</t>
  </si>
  <si>
    <t>SIA "MEDIQ LATVIJA"</t>
  </si>
  <si>
    <t>1 iepakoj=50 priekšauti</t>
  </si>
  <si>
    <t>SIA "ELVIM"</t>
  </si>
  <si>
    <t>personāla krekli (vienreizējie)</t>
  </si>
  <si>
    <t>SIA "TZMO LATVIJA"</t>
  </si>
  <si>
    <t>operāciju bikses</t>
  </si>
  <si>
    <t>SIA "DM PREMIUM"</t>
  </si>
  <si>
    <t>1 iepakoj=100 cepures</t>
  </si>
  <si>
    <t>1 iepakoj=100 priekšauti</t>
  </si>
  <si>
    <t>Aizsargtērpi,bahilas,bikses vienreizlietojamās,cepures vienreizlietojamās,halāti vienreizlietojamie,priekšauti vienreizlietojamie,uzroči politilēna</t>
  </si>
  <si>
    <t>Aizsargmaska vairogs</t>
  </si>
  <si>
    <t>Ramrolf_LV SIA</t>
  </si>
  <si>
    <t xml:space="preserve"> Filiāles: Kalupe, Kalkūni, Mēmele, Litene, Krastiņi</t>
  </si>
  <si>
    <t xml:space="preserve">Aizsargtērpi </t>
  </si>
  <si>
    <t xml:space="preserve"> Filiāles: Kalkūni, Mēmele, Litene</t>
  </si>
  <si>
    <t>Bikses vienreizlietojamās</t>
  </si>
  <si>
    <t>Medilink SIA, One Med SIA</t>
  </si>
  <si>
    <t xml:space="preserve"> Filiāles:Kalkūni, Litene</t>
  </si>
  <si>
    <t>Cepures  vienreizlietojamās</t>
  </si>
  <si>
    <t>Lillī SIA, Medilink SIA</t>
  </si>
  <si>
    <t>Filiāles: Kalupe, Kalkūni, Mēmele, Litene</t>
  </si>
  <si>
    <t>Vienreizlietojamie halāti</t>
  </si>
  <si>
    <t>Medilink SIA, HRC Group SIA</t>
  </si>
  <si>
    <t>Filiāles: Kalkūni, Mēmele, Kalupe, Litene</t>
  </si>
  <si>
    <t>Vienreizlietojamie priekšauti</t>
  </si>
  <si>
    <t>Medilink SIA, ELVIM SIA, HRC Group SIA</t>
  </si>
  <si>
    <t>Filiāles: Kalupe, Mēmele, Krastiņi, Litene</t>
  </si>
  <si>
    <t>Uzroči  politilēna</t>
  </si>
  <si>
    <t>Lillī SIA, ELVIM SIA</t>
  </si>
  <si>
    <t>Filiāles: Litene, Krastiņi, Kalkūni, Mēmele</t>
  </si>
  <si>
    <t>Maskas,respiratori</t>
  </si>
  <si>
    <t>Pāna Ko SIA, Lattex D SIA, Magnum medical SIA</t>
  </si>
  <si>
    <t>Filiāles: Litene, Kalupe, Kalkūni</t>
  </si>
  <si>
    <t>Respiratori</t>
  </si>
  <si>
    <t xml:space="preserve">Diāna AS </t>
  </si>
  <si>
    <t xml:space="preserve">Filiāle Litene </t>
  </si>
  <si>
    <t>A- birojs SIA, B. Braun medical SIA, Baltpro SIA, Diāna AS, Lillī SIA, Magnum medical SIA, Medilink SIA, Mediq Latvija SIA, Onemed SIA, Prodlex SIA, TZMO Latvija SIA, Viss visapkārt tīrs SIA</t>
  </si>
  <si>
    <t>Salvetes dezinfekcijas</t>
  </si>
  <si>
    <t>Elvim SIA, NMS Rīga SIA, Medilink SIA, Diāna AS</t>
  </si>
  <si>
    <t>Filiāles: Mēmele, Litene, Kalupe</t>
  </si>
  <si>
    <t>Dezinfekcijas līdzekļi,dozatori,hlora tabletes</t>
  </si>
  <si>
    <t>Amber Distribution SIA, Diāna AS, HRC Group SIA, Jelgavfarm SIA, Magnum medical SIA, Medilink SIA, NMS Rīga SIA, Prāna Ko SIA, Priedkalni ZS, VSAC Zemgale</t>
  </si>
  <si>
    <t>Hlora tabletes</t>
  </si>
  <si>
    <t>Prāna Ko SIA, NMS Rīga SIA</t>
  </si>
  <si>
    <t>Dozatori</t>
  </si>
  <si>
    <t>Filiāles: Litene, Kalupe</t>
  </si>
  <si>
    <t>Termometri,trauki vienreizlietojamie</t>
  </si>
  <si>
    <t>Trauki vienreizlietajamie</t>
  </si>
  <si>
    <t>Diāna AS , Tehnoinform Latvija SIA</t>
  </si>
  <si>
    <t>Filiāles: Litene, Kalkūni, Mēmele</t>
  </si>
  <si>
    <t>Artropulss SIA, Aptieka Dziednieks SIA, Jelgavfarm SIA, Lillī SIA, Arbor Medical Korporācija SIA</t>
  </si>
  <si>
    <t>Filiāles:  Krastiņi, Kalupe, Litene, Mēmele</t>
  </si>
  <si>
    <t>Vebkameras</t>
  </si>
  <si>
    <t>SIA Print LV</t>
  </si>
  <si>
    <r>
      <t xml:space="preserve">Klientu drošības veicināšanai un riska inficēties ar Covid - 19 mazināšanai </t>
    </r>
    <r>
      <rPr>
        <sz val="10"/>
        <rFont val="Times New Roman"/>
        <family val="1"/>
        <charset val="186"/>
      </rPr>
      <t>(videonovērošanas sistēmas atjaunošana/izbūve (iekšējās, ārējās), automātiskie vārti,  dezinfekcijas lampas (baktericīdie recirkulātori), automātiskās virsmu dezinfekcijas iekārtas, aktivitāšu  laukumu (bērniem un pieaugušām personām ar smagiem funkcionāliem traucējumiem) ierīkošana un uzstādīšana VSAC "Rīga"  filiālēs "Teika" un "Ezerkrasti").</t>
    </r>
  </si>
  <si>
    <t>Automātiskās virsmu dezinfekcijas iekārtas 
(iegādātas 3 iekārtas 3 filiālēm ), vienas vienības izmaksas 5142.5 euro</t>
  </si>
  <si>
    <t>SIA"AMRID"</t>
  </si>
  <si>
    <t>Filiāles:"Mēmele"; "Litene" un "Kalupe"</t>
  </si>
  <si>
    <t>Videonovērošanas sistēmas atjaunošana/izbūve (iekšējās, ārējās) 
5 filiālēs plānots uzstādīt 140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</si>
  <si>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SIA "Vektors Plus"</t>
  </si>
  <si>
    <t>VSAC "Latgale" filiāle "Mēmele"</t>
  </si>
  <si>
    <t>SIA  "Rīgas apsardzes sabiedrība"</t>
  </si>
  <si>
    <t>VSAC "Latgale" filiāle "Kalupe"</t>
  </si>
  <si>
    <t>VSAC "Latgale" filiāle "Litene"</t>
  </si>
  <si>
    <t>VSAC "Latgale" filiāle "Krastiņi</t>
  </si>
  <si>
    <t>SIA "Rīgas apsardzes sabiedrība"</t>
  </si>
  <si>
    <t>VSAC "Latgale" filiāle "Kalkūni</t>
  </si>
  <si>
    <t>Dezinfekcijas lampas (baktericīdie recirkulātori) 
(filiālēm tiks iegādātas 8 lampas x 600 EUR (vidējās izmaksas))</t>
  </si>
  <si>
    <t>SIA "UniKon"</t>
  </si>
  <si>
    <t xml:space="preserve">Dezinfekcijas lampas VSAC "Latgale" filiālēm </t>
  </si>
  <si>
    <t>Dezinfekcijas lampas (baktericīdie recirkulātori) 
(filiālēm tiks iegādātas 9 lampas x vienas vienības izmaksas 404.14 euro)</t>
  </si>
  <si>
    <t>SIA "UNIKON"</t>
  </si>
  <si>
    <t>Filiāles "Ezerkrasti" ( 142, 160), "Kalnciems", "Rīga", "Jugla",  "Teika"</t>
  </si>
  <si>
    <t>Automātiskās virsmu dezinfekcijas iekārtas 
(iegādātas 2 iekārtas 2 filiālēm ), vienas vienības izmaksas 5142.5 euro</t>
  </si>
  <si>
    <t>SIA AMRID</t>
  </si>
  <si>
    <t>Filiāles:  ‘’Ezerkrasti 142’’ un  ‘’Jugla’’</t>
  </si>
  <si>
    <t xml:space="preserve">Aktivitāšu  laukumu (bērniem un pieaugušām personām ar smagiem funkcionāliem traucējumiem) ierīkošana un uzstādīšana VSAC "Rīga"  filiālēs "Teika" un "Ezerkrasti" (laukuma izbūve no gumijas flīžu seguma (~40m2); aktivitāšu aprīkojums un tā montāža (soliņi, vingrošanas stieņi, šūpoles) un  filiālē “Ezerkrasti” (laukuma izbūve no gumijas flīžu seguma (~100m2) ;aktivitāšu aprīkojums un tā montāža (soliņi, šūpoles, vingrošanas stieņi, basketbola grozi, futbola vārti);  zaļās zonas ierīkošana (laukuma izlīdzināšana ar melnzemi, zāles sēšana) </t>
  </si>
  <si>
    <t>SIA Babītes Būve</t>
  </si>
  <si>
    <t>VSAC ‘’Rīga’’ filiāle  ‘’Ezerkrasti 160’’</t>
  </si>
  <si>
    <t>VSAC ‘’Rīga’’ filiāle  ‘’Teika’’</t>
  </si>
  <si>
    <t>Videonovērošanas sistēmas atjaunošana/izbūve (iekšējās, ārējās) 
5 filiālēs plānots uzstādīt 116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</si>
  <si>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SIA Vektors Plus</t>
  </si>
  <si>
    <t>VSAC ‘’Rīga’’ filiāle  ‘’Rīga’’</t>
  </si>
  <si>
    <t>VSAC ‘’Rīga’’ filiāle  ‘’Jugla’’</t>
  </si>
  <si>
    <t>VSAC ‘’Rīga’’ filiāle  ‘’Pļavnieki’’</t>
  </si>
  <si>
    <t>VSAC ‘’Rīga’’ filiāle  ‘’Ezerkrasti 142/160’’</t>
  </si>
  <si>
    <t>VSAC ‘’Rīga’’ filiāle  ‘’Kalnciems’’</t>
  </si>
  <si>
    <t xml:space="preserve">Automātiskie vārti 
</t>
  </si>
  <si>
    <t>VSAC ‘’Rīga’’ filiāle  ‘’Ezerkrasti 142/160’</t>
  </si>
  <si>
    <t>Dezinfekcijas lampas (baktericīdie recirkulātori) 
( filiālēm tiks iegādātas 5 lampas x vienas vienības izmaksas 404.14)</t>
  </si>
  <si>
    <t>Filiāle "Ropaži" (2 gb),  "Rūja" (2 gb), filiāle "Valka" (1 gb)</t>
  </si>
  <si>
    <t>Filiāles "Ropaži" un "Rūja"</t>
  </si>
  <si>
    <t>Automātiskā virsmu dezinfekcijas iekārta</t>
  </si>
  <si>
    <t>Filiāle "Valka"</t>
  </si>
  <si>
    <t xml:space="preserve">VSAC Zemgale </t>
  </si>
  <si>
    <t>Automātiskās virsmu dezinfekcijas iekārtas 
(1 filiālei tiks iegādāta 1 iekārta)</t>
  </si>
  <si>
    <t>VSAC "Zemgale" filiāle  "Jelgava"</t>
  </si>
  <si>
    <t>Dezinfekcijas lampas (baktericīdie recirkulātori) 
( filiālēm tiks iegādātas 6 lampas x vienas vienības izmaksas 404.14)</t>
  </si>
  <si>
    <t>SIA UniKon</t>
  </si>
  <si>
    <t>VSAC "Zemgale" filiāles: "Jelgava"; "Ziedkalne"; "Iecava", "Lielbērze", "Ķīši"</t>
  </si>
  <si>
    <t>Videonovērošanas sistēmas atjaunošana/izbūve (iekšējās, ārējās) 
4 filiālēs plānots uzstādīt 179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</si>
  <si>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filiāle "Jelgava"</t>
  </si>
  <si>
    <t>Automātiskie vārti 
(4 filiālēs tiks uzstādīti 4 automātiskie vārti, katrai filiālei izmaksas atkarīgas no vārtu lieluma, kā arī nepieciešamā papildus aprīkojuma))</t>
  </si>
  <si>
    <t>SIA Ripo International Ltd.</t>
  </si>
  <si>
    <t>filiāles "Jelgava",  "Iecava", "Ziedkalne", "Lielbērze"</t>
  </si>
  <si>
    <t>Videonovērošanas sistēmas atjaunošana/izbūve (iekšējās, ārējās) 
5 filiālēs plānots uzstādīt 120 kameras x 500 EUR
(indikatīvais aprēķins 150 EUR - 1 kamera, 200 EUR - Ierakstīšanas, datu glabāšanas un citas iekārtas un to montāža; 100 EUR – Kabeļi, kabeļu kanāli un to montāža; 50 EUR – veco kameru un iekārtu demontāža, programmēšanas darbi un izpilddokumentācijas)</t>
  </si>
  <si>
    <t>SIA "Rīgas Apsardzes Sabiedrība"</t>
  </si>
  <si>
    <t>VSAC"Kurzeme" filiāle "Aizvīķi"</t>
  </si>
  <si>
    <t>VSAC"Kurzeme" filiāle "Iļģi"</t>
  </si>
  <si>
    <t>VSAC"Kurzeme" filiāle "Veģi"</t>
  </si>
  <si>
    <t>VSAC"Kurzeme" filiāle "Dundaga"</t>
  </si>
  <si>
    <t>VSAC"Kurzeme" filiāle "Gudenieki"</t>
  </si>
  <si>
    <t>Automātiski bīdāmo vārtu izgatavošanas, piegāde un uzstādīšana</t>
  </si>
  <si>
    <t>SIA "Ripo International LTD "</t>
  </si>
  <si>
    <t>VSAC"Kurzeme" filiāles: "Dundaga"</t>
  </si>
  <si>
    <t>VSAC"Kurzeme" filiāle "Liepāja"</t>
  </si>
  <si>
    <t>Automātiskās virsmu dezinfekcijas iekārta</t>
  </si>
  <si>
    <t>SIA" AMRID"</t>
  </si>
  <si>
    <t>Dezinfekcijas lampas (baktericīdie recirkulātori) 
(filiālēm tiks iegādātas 7 lampas x vienas vienības izmaksas 404.14)</t>
  </si>
  <si>
    <t>VSAC"Kurzeme" filiāles: "Iļģi", "Veģi", "Dundaga", "Gudenieki", "Aizvīķi", "Liepāja"</t>
  </si>
  <si>
    <t>Izolatora telpu labiekārtošanai funkcionālās gultas 2 gab.</t>
  </si>
  <si>
    <t>SIA"Slaugivita:"</t>
  </si>
  <si>
    <t>Valsts sociālās aprūpes centru sniegto pakalpojumu kvalitātes uzlabošanai - infrastruktūras sakārtošanai un Covid - 19 infekcijas izplatības un masveida inficēšanās gadījumu novēršanai un klientu drošības risku mazināšanai un izdevumu, kas tika novirzīti   pretepidēmisko pasākumu saistībā ar Covid-19 izplatības mazināšanu, kompensēšanai;</t>
  </si>
  <si>
    <t>10.11.2020.</t>
  </si>
  <si>
    <t>Nr.663</t>
  </si>
  <si>
    <t>"Par apropriācijas pārdali neatliekamu pasākumu īstenošanai labklājības nozarē"</t>
  </si>
  <si>
    <t>https://likumi.lv/ta/id/318589-par-apropriacijas-pardali-neatliekamu-pasakumu-istenosanai-labklajibas-nozare</t>
  </si>
  <si>
    <t xml:space="preserve">VSAC Rīga </t>
  </si>
  <si>
    <t xml:space="preserve">Nodarbināto motivēšanai (novērtēšanas prēmiju izmaksām par darbu paaugstinātas intensitātes un slodzes apstākļos sasitībā ar epidemioloģiko prasību nodrošināšanau un Covid-19 infekcijas izplatības ierobežošanu) </t>
  </si>
  <si>
    <t>VSAC nodarbināto motivēšanai</t>
  </si>
  <si>
    <t xml:space="preserve">Aizsardzības līdzekļu krājumu papildināšanai Covid-19 infekcijas novēršanai </t>
  </si>
  <si>
    <t>Priekšauts LDPE 100. gab</t>
  </si>
  <si>
    <t>SIA Lillī</t>
  </si>
  <si>
    <t>VSACR filiālē Jugla</t>
  </si>
  <si>
    <t xml:space="preserve">Uzroči PE </t>
  </si>
  <si>
    <t>VSACR filiālē Teika</t>
  </si>
  <si>
    <t xml:space="preserve">Cepures apaļas </t>
  </si>
  <si>
    <t>Cimdi Vinila</t>
  </si>
  <si>
    <t>Medicīniskās cepures iepak.</t>
  </si>
  <si>
    <t>Ķirurģiskās maskas</t>
  </si>
  <si>
    <t>SIA Prāna Ko</t>
  </si>
  <si>
    <t>VSACR filiālē Pļavnieki</t>
  </si>
  <si>
    <t xml:space="preserve">Cimdi Vinila </t>
  </si>
  <si>
    <t>SIA Mediq Latvia</t>
  </si>
  <si>
    <t>VSACR filiālē Ezerkrasti 160</t>
  </si>
  <si>
    <t>VSACR filiālē Kalnciems</t>
  </si>
  <si>
    <t>Chemifarm dez. Līdzeklis 5 L</t>
  </si>
  <si>
    <t>SIA NMS Rīga</t>
  </si>
  <si>
    <t>VSACR filiālē Ezerkrasti 142</t>
  </si>
  <si>
    <t>Chemisept sez. Līdzeklis  1 L</t>
  </si>
  <si>
    <t>VSACR filiālē Rīga</t>
  </si>
  <si>
    <t>Bacticid dez. Līdzeklis  1 l</t>
  </si>
  <si>
    <t>Bacticid dez. Līdzeklis  5 l</t>
  </si>
  <si>
    <t xml:space="preserve">Chemisept dez. Līdzeklis 250ml. </t>
  </si>
  <si>
    <t>Chemisept dez. Līdzeklis 5 L.</t>
  </si>
  <si>
    <t>SIA Medilink</t>
  </si>
  <si>
    <t>Cimdi Vinila  iepak.</t>
  </si>
  <si>
    <t>Halāti medicīniskie</t>
  </si>
  <si>
    <t>Cimdi lateksa iepak.</t>
  </si>
  <si>
    <t>Kombinzons X-XL</t>
  </si>
  <si>
    <t>SIA DM Premium</t>
  </si>
  <si>
    <t>Maska respirators</t>
  </si>
  <si>
    <t>VSACR filiālē Ezerkarsti 142</t>
  </si>
  <si>
    <t>Halāts poliprop. XXL  iepak.</t>
  </si>
  <si>
    <t>Maska resporātors</t>
  </si>
  <si>
    <t>Halāts XL izmērs</t>
  </si>
  <si>
    <t>Halāts L izmērs</t>
  </si>
  <si>
    <t>Halāts poliprop. M/L  iepak.</t>
  </si>
  <si>
    <t>SIA Elvim</t>
  </si>
  <si>
    <t>Halāts poliprop. XL  iepak.</t>
  </si>
  <si>
    <t>Bahilas iepak</t>
  </si>
  <si>
    <t>Ķirurģiskā maska</t>
  </si>
  <si>
    <t>Cimdi Vinila iepak (M,L, XL izmērs) iepak.</t>
  </si>
  <si>
    <t>Cimdi Vinila iepak (L izmērs) iepak.</t>
  </si>
  <si>
    <t>Halāts poliprop. L  iepak.</t>
  </si>
  <si>
    <t>Ambulex Nitrila cimdi M (100)</t>
  </si>
  <si>
    <t>SIA TZMO Ltvija</t>
  </si>
  <si>
    <t>Ambulex nitrila cimdi M (100)</t>
  </si>
  <si>
    <t>SIA Tamro</t>
  </si>
  <si>
    <t>Cimdi Vinila iepak (M, L, XL izmērs)</t>
  </si>
  <si>
    <t>Maska ar gumijām</t>
  </si>
  <si>
    <t>SIA Magnum Medical</t>
  </si>
  <si>
    <t>Vinylex PF med.cimdi iepak</t>
  </si>
  <si>
    <t>Nytrilex Basic PF N 100 M</t>
  </si>
  <si>
    <t>Latex samytex Anatomic PFL 8,5</t>
  </si>
  <si>
    <t>Latex samytex Anatomic PFL 7,5</t>
  </si>
  <si>
    <t>Latex samytex Anatomic PFL 6,5</t>
  </si>
  <si>
    <t>Nitrilex basic PF N 100 XL</t>
  </si>
  <si>
    <t>Cimdi Vinila iepak (M,L, XL izmērs)</t>
  </si>
  <si>
    <t>Dezinfekcijas iekārtu iegādei Covid-19 pretepidēmijas pasākumu nodrošināšanai (4 gab.)</t>
  </si>
  <si>
    <t>Dezinfekcijas iekārtas</t>
  </si>
  <si>
    <t>Neatliekamu infrastruktūras sakārtošanas pasākumu īstenošanai</t>
  </si>
  <si>
    <t xml:space="preserve">Izdevumu kompensēšana īstenotajiem Covdi-19 pretepidēmijas pasākumiem- piemaksām par darbu īpašos apstākļos un papildus darbu, un dezinfekcijas līdzekļu un individuālo aizsardzības līdzekļu iegādei
</t>
  </si>
  <si>
    <t>Piemaksas par darbu īpašos apstākļos un par papildus darbu (10 darbiniekiem vidēji 15% apmērā) (10 darbinieki x vidējā mēnešalga 10 darbiniekiem 970,26 euro x vidējā piemaksa 15% apmērā x 24,09%)</t>
  </si>
  <si>
    <t>Dezinfekcijas līdzekļi, maskas</t>
  </si>
  <si>
    <t>Dez. Līdzekļi</t>
  </si>
  <si>
    <t>Maskas medicīnas</t>
  </si>
  <si>
    <t>SIA Rāna Co</t>
  </si>
  <si>
    <t>Cepures medicīnas</t>
  </si>
  <si>
    <t>Pretmikrobu paklājs grīdām (noplēšams)</t>
  </si>
  <si>
    <t>Cimdu iegāde</t>
  </si>
  <si>
    <t>Cimdi Nitrila iepak</t>
  </si>
  <si>
    <t>SIA Lilī</t>
  </si>
  <si>
    <t>VSAC Filiāles Jugla</t>
  </si>
  <si>
    <t>Cimdi Vinila iepak</t>
  </si>
  <si>
    <t>SIA Magnum medical</t>
  </si>
  <si>
    <t>Cimdi Lateksa iepak</t>
  </si>
  <si>
    <t>SIA TZMO latvia</t>
  </si>
  <si>
    <t>VSACR filiālē Ezerkrasti 142/160</t>
  </si>
  <si>
    <t>Cimdi lateksa iepak</t>
  </si>
  <si>
    <t>Digitālie termometri</t>
  </si>
  <si>
    <t>SIA Latvijas aptieka</t>
  </si>
  <si>
    <t>Krāvēju pakalpojumi</t>
  </si>
  <si>
    <t>SIA JK Movers</t>
  </si>
  <si>
    <t>Kombinezons vairākkārt lietojams bez kapuces XL</t>
  </si>
  <si>
    <t>Jelgava</t>
  </si>
  <si>
    <t>Salvetes dezinficējošas BACTICID WIPES 100gab./iep.</t>
  </si>
  <si>
    <t>Iecava</t>
  </si>
  <si>
    <t>Ķīši</t>
  </si>
  <si>
    <t>Ziedkalne</t>
  </si>
  <si>
    <t>Aizsargbrilles Foggy light</t>
  </si>
  <si>
    <t>Lielbērze</t>
  </si>
  <si>
    <t>Maska ķirurģiskā ar gumijām BM920 tips IIR</t>
  </si>
  <si>
    <t>Halāts vienreizlietojamais apmeklētājiem</t>
  </si>
  <si>
    <t>Bahilas neaustas 100gab./iep.</t>
  </si>
  <si>
    <t>Maska sejas ar ausu gumiju 50gab./iep.40iep./kompl.</t>
  </si>
  <si>
    <t>Maska sejas ar ausu gumiju 50gab/iep.40iep./kompl.</t>
  </si>
  <si>
    <t>Halāts vienreizlietojamais medicīniskais nesterils</t>
  </si>
  <si>
    <t>Cimdi nitrila M nesterili bez pūdera 100gab./iep.</t>
  </si>
  <si>
    <t>Cimdi nitrila L nesterili bez pūdera 100gab./iep.</t>
  </si>
  <si>
    <t>Cimdi nitrila XL nesterili bez pūdera 100gab./iep.</t>
  </si>
  <si>
    <t>Cimdi nitrila nesterili bez pūdera S izmērs 100gab./iep.</t>
  </si>
  <si>
    <t>Cimdi nitrila nesterili bez pūdera M izmērs 100gab./iep.</t>
  </si>
  <si>
    <t>Cimdi nitrila nesterili bez pūdera L izmērs 100gab./iep.</t>
  </si>
  <si>
    <t>Cimdi nitrila nesterili bez pūdera XL izmērs 100gab./iep.</t>
  </si>
  <si>
    <t>Kombinezons ar kapuci vairākkārtēji lietojams</t>
  </si>
  <si>
    <t>VSAC Zemgale Filiāle Jelgava</t>
  </si>
  <si>
    <t>Maisi atkritumu 30l 25gab./rullī</t>
  </si>
  <si>
    <t>Officeday Latvia, SIA</t>
  </si>
  <si>
    <t>Palags kušetei vienreizlietojams 75x210cm</t>
  </si>
  <si>
    <t>Cimdi nitrila M N100</t>
  </si>
  <si>
    <t>VSAC Zemgale Filiāle Iecava</t>
  </si>
  <si>
    <t>Cimdi nitrila X L N100</t>
  </si>
  <si>
    <t>Cimdi nitrila bez pūdera M 100gab./iep.</t>
  </si>
  <si>
    <t>Cimdi nitrila bez pūdera S 100gab./iep.</t>
  </si>
  <si>
    <t>Cimdi nitrila bez pūdera L 100gab./iep.</t>
  </si>
  <si>
    <t>VSAC Zemgale Filiāle Ķīši</t>
  </si>
  <si>
    <t>Cimdi nitrila nepūderēti M 100gab./iep.</t>
  </si>
  <si>
    <t>VSAC Zemgale Filiāle Ziedkalne</t>
  </si>
  <si>
    <t>Cimdi lateksa nepūderēti nesterili M 100gab./iep.</t>
  </si>
  <si>
    <t>DM Premium SIA</t>
  </si>
  <si>
    <t>Filiāle"Gudenieki"</t>
  </si>
  <si>
    <t>Filiāle"Iļģi"</t>
  </si>
  <si>
    <t>Cimdi medicīniskie</t>
  </si>
  <si>
    <t>Priekšāuti politilēna</t>
  </si>
  <si>
    <t>Filiāle"Dundaga"</t>
  </si>
  <si>
    <t>Uzroči</t>
  </si>
  <si>
    <t>Cepures medicīniskās</t>
  </si>
  <si>
    <t>Sejas maskas</t>
  </si>
  <si>
    <t>Magnum Medical SIA</t>
  </si>
  <si>
    <t>Filiāle"Aizvīķi"</t>
  </si>
  <si>
    <t>NM Rīga SIA</t>
  </si>
  <si>
    <t>Dezinfekcijas līdzeklis instrumentiem</t>
  </si>
  <si>
    <t>Prāna KO SIA</t>
  </si>
  <si>
    <t>UAB "Barameda"</t>
  </si>
  <si>
    <t>Antibakteriālās ziepes</t>
  </si>
  <si>
    <t>BG SIA</t>
  </si>
  <si>
    <t>Dezinfekcijas līdzeklis rokām</t>
  </si>
  <si>
    <t>Dezinfekcijas līdzeklis virsmām</t>
  </si>
  <si>
    <t>Rolling SIA</t>
  </si>
  <si>
    <t>Filiāle"Liepāja"</t>
  </si>
  <si>
    <t>Termomentrs bezkontakta</t>
  </si>
  <si>
    <t>Cepures medicīniskas</t>
  </si>
  <si>
    <t>Tamro SIA</t>
  </si>
  <si>
    <t xml:space="preserve">VSAC Filiāles </t>
  </si>
  <si>
    <t>Vaidoma SIA</t>
  </si>
  <si>
    <t>Medicīnas preces (cimdi, medicīnas halāti, bahilas)</t>
  </si>
  <si>
    <t>Prāna Ko SIA</t>
  </si>
  <si>
    <t>TZMO SIA</t>
  </si>
  <si>
    <t>Filiāle"liepāja"</t>
  </si>
  <si>
    <t>Aizsargpārvalki medinīciskie</t>
  </si>
  <si>
    <t>Arbor Medical SIA</t>
  </si>
  <si>
    <t>Piksta pulsa oksimetrs</t>
  </si>
  <si>
    <t>Remidine SIA</t>
  </si>
  <si>
    <t>VSAC Filiāles</t>
  </si>
  <si>
    <t>Saimniecības preces (dezinfekcijas līdzekļi, roku, virsmu dezinfekcijai)</t>
  </si>
  <si>
    <t>Roku salvetes</t>
  </si>
  <si>
    <t>A.G.A.LTD SIA</t>
  </si>
  <si>
    <t>Dezinfekcijas līdzekļu iegāde</t>
  </si>
  <si>
    <t>Cimdi nesterili</t>
  </si>
  <si>
    <t>B.Braun Medical SIA</t>
  </si>
  <si>
    <t>Antibakteriālas ziepes</t>
  </si>
  <si>
    <t>OfficeDay SIA</t>
  </si>
  <si>
    <t>Roku Salvetes</t>
  </si>
  <si>
    <t>Selding SIA</t>
  </si>
  <si>
    <t>Halāti vienreizlietojamie L/XL</t>
  </si>
  <si>
    <t>Filiāle"Valka"</t>
  </si>
  <si>
    <t>Halāti vienreizlietojamie M/L</t>
  </si>
  <si>
    <t>Filiāle"Rūja"</t>
  </si>
  <si>
    <t>Filiāle"Ropaži"</t>
  </si>
  <si>
    <t>Halāti vienreizlietojamie XL</t>
  </si>
  <si>
    <t>Halāti vienreizlietojamie L</t>
  </si>
  <si>
    <t>Halāti vienreizlietojamie M</t>
  </si>
  <si>
    <t>Halāti vienreizlietojamie XXL</t>
  </si>
  <si>
    <t>Cimdi medicīniskie (sterili)</t>
  </si>
  <si>
    <t>Cimdi medicīniskie (nesterili)</t>
  </si>
  <si>
    <t>Maskas ķirurģiskās</t>
  </si>
  <si>
    <t xml:space="preserve">Dezinfekcijas līdzeklis rokām </t>
  </si>
  <si>
    <t>Dezinfekcijas salvetes virsmu apstrādei</t>
  </si>
  <si>
    <t>Chemi Pharm Latvia SIA</t>
  </si>
  <si>
    <t xml:space="preserve">Dezinfekcijas līdzeklis virsmām </t>
  </si>
  <si>
    <t>Filiāle "Mēmele"</t>
  </si>
  <si>
    <t>Filiāle "Kalupe"</t>
  </si>
  <si>
    <t>Filiāle "Krastiņi"</t>
  </si>
  <si>
    <t>Filiāle "Kalkūni"</t>
  </si>
  <si>
    <t>Filiāle "Litene"</t>
  </si>
  <si>
    <t>TZMO Latvia SIA</t>
  </si>
  <si>
    <t>Aizsargbriļļu iegāde</t>
  </si>
  <si>
    <t>Dezinfekcijas līdzekļi rokām un virsmām</t>
  </si>
  <si>
    <t>Halāti(aizsardzības)</t>
  </si>
  <si>
    <t>Dezinfekcijas līdzekļi (dezinfekcijas iekārtām)</t>
  </si>
  <si>
    <t>AMRID SIA</t>
  </si>
  <si>
    <t>Dezinfekcijas iekārtu iegādei Covid-19 pretepidēmijas pasākumu nodrošināšanai (2 gab.)</t>
  </si>
  <si>
    <t>VSAC Latgale Filiāles</t>
  </si>
  <si>
    <t>Kid - Man Latvia SIA</t>
  </si>
  <si>
    <t>Filiāle "Kalkūni""</t>
  </si>
  <si>
    <t>Filiāle "Litene", "Krastiņi"</t>
  </si>
  <si>
    <t>Medicīnisko halātu iegāde</t>
  </si>
  <si>
    <t>18. Labklājības ministrija/ Sociālās inetgrācijas valsts aģentūra</t>
  </si>
  <si>
    <t>KOPĀ 05.37.00. Sociālās integrācijas valsts aģentūras administrēšanas un profesionālās un sociālās rehabilitācijas pakalpojumu nodrošināšana</t>
  </si>
  <si>
    <t>Covid-19 izplatības un masveida inficēšanās gadījumu novēršanas un saslimšanas risku mazināšanas nodrošināšanai (izdevumu kompensēšanai), materiāltehniskās bāzes atjaunošanai un infrastruktūras sakārtošanai</t>
  </si>
  <si>
    <t>Covid-19 izplatības un masveida inficēšanās gadījumu novēršanas un saslimšanas risku mazināšanas nodrošināšanai (izdevumu kompensēšanai)</t>
  </si>
  <si>
    <t>Aizsargbrilles (gab)</t>
  </si>
  <si>
    <t>Arbor Medical Korporācija SIA</t>
  </si>
  <si>
    <t>SIVA</t>
  </si>
  <si>
    <t>Pieres infrasarkano divstaru termometrs (gab)</t>
  </si>
  <si>
    <t>Panpharmacy SIA</t>
  </si>
  <si>
    <t>Halāts  sterils (gab)</t>
  </si>
  <si>
    <t>Tukuma Straume AS</t>
  </si>
  <si>
    <t>Kombinzons (gab)</t>
  </si>
  <si>
    <t>Cita santehnika SIA</t>
  </si>
  <si>
    <t>Priekšauti (gab)</t>
  </si>
  <si>
    <t>Kombinzons ar rāvējslēdzēju un kapuci (gab)</t>
  </si>
  <si>
    <t>Cimdi nesterili (gab)</t>
  </si>
  <si>
    <t>Dezinfekcijas līdzekļi Chenicept Hand -100ml</t>
  </si>
  <si>
    <t>Dezinfekcijas līdzekļi Bacticid  12% -L</t>
  </si>
  <si>
    <t>Dezinfekcijas līdzekļi Chenicept Hand -L</t>
  </si>
  <si>
    <t>Dezinfekcijas līdzekļi satatīvs (gab)</t>
  </si>
  <si>
    <t>Jūrmalas mežaparki SIA</t>
  </si>
  <si>
    <t>Dezinfekcijas salvetes Bacticid  N100</t>
  </si>
  <si>
    <t>Pulverizators šķidruma izsmidzināšnai (gab)</t>
  </si>
  <si>
    <t>Letes aizsargstiklu iegāde ar montāžu (gab)</t>
  </si>
  <si>
    <t>SINGLE MALT SIA</t>
  </si>
  <si>
    <t>Pedālspainis (gab)</t>
  </si>
  <si>
    <t>Uzlīme- ievēro  distanci(gab)</t>
  </si>
  <si>
    <t>Uzlīme- esi uzmanīgs(gab)</t>
  </si>
  <si>
    <t>Norobežojošā lenta(gab)</t>
  </si>
  <si>
    <t>Tirdzniecības nams Kurši SIA</t>
  </si>
  <si>
    <t>Aizveramie maisiņi COVID analīzēm (gab)</t>
  </si>
  <si>
    <t>Multipack, SIA</t>
  </si>
  <si>
    <t>Sejas aizsargvairogmaskas (Vizieri) (gab)</t>
  </si>
  <si>
    <t>TipOff SIA</t>
  </si>
  <si>
    <t>Sejas aizsargvairogmaskas (Vizieri)(gab)</t>
  </si>
  <si>
    <t>Maska sienama 3-kartas (gab)</t>
  </si>
  <si>
    <t>Maska respirators ar vārstu( augstākā filtrācijas pakāpe)(gab)</t>
  </si>
  <si>
    <t>Maska ar gumiju(gab)</t>
  </si>
  <si>
    <t>Maska respirators (gab)</t>
  </si>
  <si>
    <t>Materiāltehniskās bāzes nodrošināšanai (sociālās rehabilitācijas un profesionālās rehabilitācijas pakalpojuma kvalitātes uzlabošanai)</t>
  </si>
  <si>
    <t>2 termokameru iegāde</t>
  </si>
  <si>
    <t xml:space="preserve"> termokameru iegāde  (gab)</t>
  </si>
  <si>
    <t>bezkontakta termometri (gab)</t>
  </si>
  <si>
    <t>3 projektoru iegāde mācību procesa nodrošināšanai</t>
  </si>
  <si>
    <t>projektoru iegāde  (iepirkuma rezultāts) (gab)</t>
  </si>
  <si>
    <t>TelCom SIA</t>
  </si>
  <si>
    <t>Par 2020.gada decembri (piemaksa 32 personām)</t>
  </si>
  <si>
    <t>Par 2020.gada decembri (piemaksa 35 personām)</t>
  </si>
  <si>
    <t>Par 2020.gada decembri (piemaksa 15 personām)</t>
  </si>
  <si>
    <t>Par 2020.gada decembri (piemaksa 26  personām)</t>
  </si>
  <si>
    <t xml:space="preserve">Par 2020.gada decembri (104 personām -25% apmērā no mēnešalgas, 215 personām -50% apmērā no mēnešalgas) </t>
  </si>
  <si>
    <t>Par 2020.gada decembri (117 personām -50% apmērā no mēnešalgas)</t>
  </si>
  <si>
    <t>Par 2021.gada  janvāri (93 personām -25% apmērā no mēnešalgas, 74 personām -50% apmērā no mēnešalgas)</t>
  </si>
  <si>
    <t>Par 2021.gada  janvāri (222 personām -50% apmērā no mēnešalgas)</t>
  </si>
  <si>
    <t>2020.gada decembris: Personu skaits,  kurām izmaksāta piemaksa atbilstoši CIIP likuma 47. panta (3) daļai, kopā 468 personas, 21 pašvaldībās, 25 institūcijās (decembrī vidējais piemakasas apmērs, neieskaitot DD VSAOI 130,04 euro)</t>
  </si>
  <si>
    <t>Par 2021.gada  janvāri (59 personām -25% apmērā no mēnešalgas, 86 personām -50% apmērā no mēnešalgas)</t>
  </si>
  <si>
    <t>Par 2021.gada janvāri (piemaksa 38 personām)</t>
  </si>
  <si>
    <t>Par 2021.gada janvāri (piemaksa 26 personām)</t>
  </si>
  <si>
    <t>Par 2021.gada janvāri (piemaksa 13 personām)</t>
  </si>
  <si>
    <t>Par 2021.gada janvāri (piemaksa 18 personām)</t>
  </si>
  <si>
    <t>Par 2021.gada janvāri (piemaksa 23 personām)</t>
  </si>
  <si>
    <t>2021.gada janvāris: Personu skaits,  kurām izmaksāta piemaksa atbilstoši CIIP likuma 47. panta (3) daļai, kopā 852 personas, 41 pašvaldībā, 51 institūcijā (janvārī vidējais piemakasas apmērs, neieskaitot DD VSAOI 162.66 euro)</t>
  </si>
  <si>
    <t>Par 2021.gada janvāri (piemaksa 5 personām)</t>
  </si>
  <si>
    <t>Par 2021.gada  februāri (13 personām -25% apmērā no mēnešalgas, 61 personām -50% apmērā no mēnešalgas)</t>
  </si>
  <si>
    <t>vidēji mēnesī</t>
  </si>
  <si>
    <t>institūcijām, kurās sociālos pakalpojumus sniedz pašvaldības dibināts sociālo pakalpojumu sniedzējs vai pakalpojumu sniedzējs, kuram noslēgts līgums ar pašvaldību par minēto pakalpojumu sniegšanu (50 % apmērā no pašvaldību faktiskajiem papildu izdevumiem)</t>
  </si>
  <si>
    <t>valsts dibinātam sociālo pakalpojumu sniedzējam vai tādam pakalpojumu sniedzējam, kuram ir noslēgts līgums ar Labklājības ministriju par sociālo pakalpojumu sniegšanu (100 % apmērā no institūcijas faktiskajiem papildu izdevumiem)</t>
  </si>
  <si>
    <t>https://likumi.lv/ta/id/320979-par-finansu-lidzeklu-pieskirsanu-no-valsts-budzeta-programmas-lidzekli-neparedzetiem-gadijumiem</t>
  </si>
  <si>
    <t>12.02.2021.</t>
  </si>
  <si>
    <t>Nr.83</t>
  </si>
  <si>
    <t>11.01.2021.</t>
  </si>
  <si>
    <t xml:space="preserve">Par 2021.gada  februāri (94 personām -25% apmērā no mēnešalgas, 39 personām -50% apmērā no mēnešalgas) </t>
  </si>
  <si>
    <t>Par 2021.gada  februāri (10 personām -25% apmērā no mēnešalgas, 100 personām -50% apmērā no mēnešalgas)</t>
  </si>
  <si>
    <t>Par 2021.gada  februāri (92 personām -25% apmērā no mēnešalgas, 69 personām -50% apmērā no mēnešalgas)</t>
  </si>
  <si>
    <t>Par 2021.gada februāri (piemaksa 34 personām)</t>
  </si>
  <si>
    <t>Par 2021.gada februāri (piemaksa 7 personām)</t>
  </si>
  <si>
    <t>Par 2021.gada februāri (piemaksa 17 personām)</t>
  </si>
  <si>
    <t>Par 2021.gada februāri (piemaksa 11 personām)</t>
  </si>
  <si>
    <t>Par 2021.gada februāri (piemaksa 29 personām)</t>
  </si>
  <si>
    <t xml:space="preserve">Par 2021.gada  janvāri (96 personām -25% apmērā no mēnešalgas, 61 personām -50% apmērā no mēnešalgas) </t>
  </si>
  <si>
    <t>2021.gada februāris: Personu skaits,  kurām izmaksāta piemaksa atbilstoši CIIP likuma 47. panta (3) daļai, kopā 777 personas, 52 pašvaldībās, 58 institūcijās (februārī vidējais piemakasas apmērs, neieskaitot DD VSAOI 140.54 euro)</t>
  </si>
  <si>
    <t>Halāts medicīnas</t>
  </si>
  <si>
    <t>Dezinfekcijas līdzeklis telpām (hlora tabletes)</t>
  </si>
  <si>
    <t>Vienreizlietojamais kombinezons</t>
  </si>
  <si>
    <t>Vienreizlietojamais priekšauts</t>
  </si>
  <si>
    <t>Viienreizlietojamais kombinezons</t>
  </si>
  <si>
    <t>Janvāris</t>
  </si>
  <si>
    <t xml:space="preserve"> filiāle "Kalkūni"</t>
  </si>
  <si>
    <t xml:space="preserve"> filiāle "Mēmele"</t>
  </si>
  <si>
    <t>filiāle "Mēmele"</t>
  </si>
  <si>
    <t xml:space="preserve"> filiāle "Kalupe"</t>
  </si>
  <si>
    <t>filiāle "Kalupe"</t>
  </si>
  <si>
    <t xml:space="preserve">05.01.2021. Nr. 254608 SIA "Prāna Ko" </t>
  </si>
  <si>
    <t xml:space="preserve">06.01.2021. Nr. 0011 "Barameda UAB" </t>
  </si>
  <si>
    <t xml:space="preserve">05.01.2021. Nr. 289895, "Medilink" SIA </t>
  </si>
  <si>
    <t>05.01.2021. Nr.254602 "Prāna Ko" SIA</t>
  </si>
  <si>
    <t>14.01.2021. Nr. 255312 "Prāna Ko" SIA</t>
  </si>
  <si>
    <t>08.01.2021. Nr. 254709 "Prāna Ko" SIA</t>
  </si>
  <si>
    <t xml:space="preserve">20.01.2021. Nr. 290471 "Medelink" </t>
  </si>
  <si>
    <t xml:space="preserve">20.01.2021. Nr. 212972 "LīLī" SIA </t>
  </si>
  <si>
    <t xml:space="preserve">15.01.2021. Nr. 255101 "Prāna Ko" </t>
  </si>
  <si>
    <t>15.01.2021. Nr. 113/2021 "DM Premium" SIA</t>
  </si>
  <si>
    <t>mēr- vienība (gab., litri)</t>
  </si>
  <si>
    <t>Tilpums, daudzums 1 iepa- kojumā</t>
  </si>
  <si>
    <t>gb</t>
  </si>
  <si>
    <t>kg</t>
  </si>
  <si>
    <t>Februāris</t>
  </si>
  <si>
    <t>Cimdi (latexa)</t>
  </si>
  <si>
    <t>Dezinfekcijas līdzeklis (rokām)</t>
  </si>
  <si>
    <t>Dezinfekcijas līdzeklis (virsmām)</t>
  </si>
  <si>
    <t>Vienreizlietojama cepure</t>
  </si>
  <si>
    <t>Vienreizlietojamā cepure</t>
  </si>
  <si>
    <t>Dezinfekcijas līdzeklis(rokām)</t>
  </si>
  <si>
    <t xml:space="preserve"> filiāle "Litene" </t>
  </si>
  <si>
    <t>filiāle "Litene"</t>
  </si>
  <si>
    <t xml:space="preserve"> filiāle"Litene"</t>
  </si>
  <si>
    <t>filiāle"Litene"</t>
  </si>
  <si>
    <t xml:space="preserve"> filiāle "Litene"</t>
  </si>
  <si>
    <t>filiāle "Kalkūni"</t>
  </si>
  <si>
    <t>filiāle"Krastiņi"</t>
  </si>
  <si>
    <t xml:space="preserve"> filiāle "Krastiņi"</t>
  </si>
  <si>
    <t xml:space="preserve">03.02.2021. Nr. 083349 "Mediq Latvija" SIA </t>
  </si>
  <si>
    <t xml:space="preserve">03.02.2021. Nr. 291545 "Medelink" SIA </t>
  </si>
  <si>
    <t xml:space="preserve">03.02.2021. Nr. 255511 "Prāna KO" SIA </t>
  </si>
  <si>
    <t>10.02.2021. Nr. 056998 "TZMO" SIA</t>
  </si>
  <si>
    <t xml:space="preserve">10.02.2021. Nr. 407930 "Magnum medical" SIA </t>
  </si>
  <si>
    <t xml:space="preserve">10..02.2021. Nr. 21-020045 "NMS Rīga" SIA </t>
  </si>
  <si>
    <t xml:space="preserve">10.02.2021. Nr.263/2021 "DM premium" SIA </t>
  </si>
  <si>
    <t>18.02.2021. Nr.332/2021 "DM premium" SIA</t>
  </si>
  <si>
    <t>04.02.2021. Nr.255585 "Prāna Ko" SIA</t>
  </si>
  <si>
    <t>19.02.2021. Nr. 004/2021 "DM Premium" SIA</t>
  </si>
  <si>
    <t xml:space="preserve">16.02.2021. Nr.257668 "Prāna Ko" SIA </t>
  </si>
  <si>
    <t>16.02.2021. Nr.257668 "Prāna Ko" SIA</t>
  </si>
  <si>
    <t xml:space="preserve">10.02.2021. Nr. 0381 "Barameda" UAB </t>
  </si>
  <si>
    <t xml:space="preserve">04.02.2021. Nr. 21-020085 "NMS Rīga" SIA </t>
  </si>
  <si>
    <t xml:space="preserve">16.02.2021. Nr. 256715 "Prāna Ko" SIA </t>
  </si>
  <si>
    <t xml:space="preserve">16.02.2021. Nr. 257216 "Prāna Ko" SIA </t>
  </si>
  <si>
    <t xml:space="preserve">04.02.2021. Nr.323/2021 "DM Premium" SIA </t>
  </si>
  <si>
    <t>05.02.2021. Nr. 256796 "Prāna Ko" SIA</t>
  </si>
  <si>
    <t xml:space="preserve">02.02.2021. Nr. 00588 "Amrid" SIA </t>
  </si>
  <si>
    <t>l</t>
  </si>
  <si>
    <t>Kompensēti izdevumi par janvāri un februāri</t>
  </si>
  <si>
    <t>xx</t>
  </si>
  <si>
    <r>
      <t xml:space="preserve">Piemaksas līdz 50 % no mēnešalgas personām par ar COVID-19 inficētu personu un šo kontaktpersonu aprūpi 
</t>
    </r>
    <r>
      <rPr>
        <sz val="10"/>
        <rFont val="Times New Roman"/>
        <family val="1"/>
        <charset val="186"/>
      </rPr>
      <t>(lai no 2020. gada 1. decembra līdz 2021. gada 30. jūnijam nodrošinātu piemaksu līdz 50 % no mēnešalgas personām, kas iesaistītas aprūpē paaugstināta riska apstākļos, ja institūcijā, kurā sociālos pakalpojumus ar izmitināšanu (tai skaitā sociālās aprūpes centrs, pansija, patversme, naktspatversme, krīzes centrs, dienas aprūpes centrs, aprūpe mājās, aprūpētā dzīvesvieta, grupu dzīvoklis, īslaicīga sociālā aprūpe, atelpas brīdis) sniedz pašvaldības vai valsts dibināts sociālo pakalpojumu sniedzējs vai pakalpojumu sniedzējs, kuram ir noslēgts līgums ar pašvaldību vai valsti par minēto pakalpojumu sniegšanu, klientiem ir konstatēta Covid-19 infekcija)</t>
    </r>
  </si>
  <si>
    <r>
      <t xml:space="preserve">VSAC Rīga </t>
    </r>
    <r>
      <rPr>
        <sz val="10"/>
        <rFont val="Times New Roman"/>
        <family val="1"/>
        <charset val="186"/>
      </rPr>
      <t>Ilgstošas sociālās rehanilitācijas pakalpojums</t>
    </r>
  </si>
  <si>
    <r>
      <t xml:space="preserve">VSAC Zemgale </t>
    </r>
    <r>
      <rPr>
        <sz val="10"/>
        <rFont val="Times New Roman"/>
        <family val="1"/>
        <charset val="186"/>
      </rPr>
      <t>Ilgstošas sociālās rehanilitācijas pakalpojums</t>
    </r>
  </si>
  <si>
    <r>
      <t xml:space="preserve">VSAC Latgale </t>
    </r>
    <r>
      <rPr>
        <sz val="10"/>
        <rFont val="Times New Roman"/>
        <family val="1"/>
        <charset val="186"/>
      </rPr>
      <t>Ilgstošas sociālās rehanilitācijas pakalpojums</t>
    </r>
  </si>
  <si>
    <r>
      <t>VSIA “Daugavpils psihoneiroloģiskā slimnīca”</t>
    </r>
    <r>
      <rPr>
        <sz val="10"/>
        <rFont val="Times New Roman"/>
        <family val="1"/>
        <charset val="186"/>
      </rPr>
      <t xml:space="preserve"> Ilgstošas sociālās rehanilitācijas pakalpojums</t>
    </r>
  </si>
  <si>
    <r>
      <t xml:space="preserve">VSIA “Slimnīca “Ģintermuiža”” </t>
    </r>
    <r>
      <rPr>
        <sz val="10"/>
        <rFont val="Times New Roman"/>
        <family val="1"/>
        <charset val="186"/>
      </rPr>
      <t>Ilgstošas sociālās rehanilitācijas pakalpojums</t>
    </r>
  </si>
  <si>
    <r>
      <t xml:space="preserve">Pašvaldības sabiedrība ar ierobežotu atbildību „Veselības un sociālās aprūpes centrs - Sloka” </t>
    </r>
    <r>
      <rPr>
        <sz val="10"/>
        <rFont val="Times New Roman"/>
        <family val="1"/>
        <charset val="186"/>
      </rPr>
      <t>Ilgstošas sociālās rehanilitācijas pakalpojums</t>
    </r>
  </si>
  <si>
    <r>
      <t>Daugavpils novada pašvaldības Sociālo pakalpojumu centrs „Pīlādzis”</t>
    </r>
    <r>
      <rPr>
        <sz val="10"/>
        <rFont val="Times New Roman"/>
        <family val="1"/>
        <charset val="186"/>
      </rPr>
      <t xml:space="preserve"> Ilgstošas sociālās rehanilitācijas pakalpojums</t>
    </r>
  </si>
  <si>
    <r>
      <t xml:space="preserve">SIA „Veselības centrs Ilūkste”  </t>
    </r>
    <r>
      <rPr>
        <sz val="10"/>
        <rFont val="Times New Roman"/>
        <family val="1"/>
        <charset val="186"/>
      </rPr>
      <t>Ilgstošas sociālās rehanilitācijas pakalpojums</t>
    </r>
  </si>
  <si>
    <t>sejas maskas</t>
  </si>
  <si>
    <t>cepures</t>
  </si>
  <si>
    <t>priekšauti</t>
  </si>
  <si>
    <t>cimdi</t>
  </si>
  <si>
    <t>CHLORINEX 60 MD,300 tab.,dez.līdz. (wc, virsmu)</t>
  </si>
  <si>
    <t>CHEMISEPT 5L,dez. līdz.(roku)</t>
  </si>
  <si>
    <t>BACTICID 1 l ar smidz.,dez.līdz.(virsmu)</t>
  </si>
  <si>
    <t>SWELL EXTRA CHG 1l ar dozat.,dez.līdz. (roku)</t>
  </si>
  <si>
    <t>ALOE SKINSEPT 250ml ar doz.,dez.līdz.(roku)</t>
  </si>
  <si>
    <t>CHEMISEPT 100ml ar smidz.,dez.līdz.(roku)</t>
  </si>
  <si>
    <t>gab</t>
  </si>
  <si>
    <t>tab</t>
  </si>
  <si>
    <t>08.01.2021.MMD378977 SIA MAGNUM MEDICAL</t>
  </si>
  <si>
    <t>12.01.2021.TZMO056401 SIA TZMO Latvija</t>
  </si>
  <si>
    <t>19.01.2021.BBS231492 SIA BALTIJAS BIROJU SERVISS</t>
  </si>
  <si>
    <t>27.01.2021.RI10677980 SIA TAMRO</t>
  </si>
  <si>
    <t>02.02.2021.LI21 3022 SIA LILLĪ</t>
  </si>
  <si>
    <t>20.01.2021.PRA255605 SIA PRĀNA KO</t>
  </si>
  <si>
    <t>26.01.2021.PRGM291182 SIA MEDILINK</t>
  </si>
  <si>
    <t>23.11.2020.RI10632625 SIA TAMRO</t>
  </si>
  <si>
    <t>24.11.2020.MMD325184 SIA MAGNUM MEDICAL</t>
  </si>
  <si>
    <t>28.01.2021.PRGM291382 SIA MEDILINK</t>
  </si>
  <si>
    <t>09.02.2021.PRGM292486 SIA MEDILINK</t>
  </si>
  <si>
    <t>24.11.2020.NMS20-110766 SIA NMS RĪGA</t>
  </si>
  <si>
    <t>24.11.2020.NMS20-110762 SIA NMS RĪGA</t>
  </si>
  <si>
    <t>06.05.2020.MED108925 SIA MEDILINK</t>
  </si>
  <si>
    <t>15.12.2020.CPG20-120239, CHEMI PHARM LATVIA SIA</t>
  </si>
  <si>
    <t>21.01.2021.NMS21-010422, NMS RIGA SIA</t>
  </si>
  <si>
    <t>28.12.2020.NMS20-120668, NMS RIGA SIA</t>
  </si>
  <si>
    <t>15.12..2020.NMS20-120462, NMS RIGA SIA</t>
  </si>
  <si>
    <t>28.12.2020.CPG20-120341, CHEMI PHARM LATVIA SIA</t>
  </si>
  <si>
    <t>24.11.2020.NMS20-110760, NMS RIGA SIA</t>
  </si>
  <si>
    <t>VSIA “Slimnīca “Ģintermuiža"</t>
  </si>
  <si>
    <t>Janvāris/Februāris</t>
  </si>
  <si>
    <t>Halats med.nesterils</t>
  </si>
  <si>
    <t>Kombinzons ar rāvējslēdz. un kapuci</t>
  </si>
  <si>
    <t>Cimdi nitrila,nesterili bez pūdera M</t>
  </si>
  <si>
    <t>Cimdi nitrila,nesterili bez pūdera L</t>
  </si>
  <si>
    <t>Kombinezons vienreiz.nesterils neausta materiāla XL</t>
  </si>
  <si>
    <t>Maska respirators aizsargā no respiratorām infekcijām</t>
  </si>
  <si>
    <t>Cepurīte polipropilēna gofrēta ar gumiju</t>
  </si>
  <si>
    <t>Maska respirators ķirurģiska aizsargā no infekcijas</t>
  </si>
  <si>
    <t>Maska ķirurģiskās ar gumijām</t>
  </si>
  <si>
    <t>Cimdi med. XL</t>
  </si>
  <si>
    <t>iep</t>
  </si>
  <si>
    <t>25,01,2021 Pavadzīmes Nr. 204710 SIA ELVIM</t>
  </si>
  <si>
    <t>06.01.2021 Pavadzīme Nr.289832 SIA Medilink</t>
  </si>
  <si>
    <t>22.01.2021. Pavadzīmes Nr. 291043 SIA Medilink</t>
  </si>
  <si>
    <t>04.01.2021 Pavadzīmes Nr.2324/2020 SIA DM PREMIUM</t>
  </si>
  <si>
    <t>11.01.2021 Pavadzīmes Nr.056/2021 SIA DM PREMIUM</t>
  </si>
  <si>
    <t>12.01.2021 Pavadzīmes Nr.089/2021 SIA DM PREMIUM</t>
  </si>
  <si>
    <t>05.01.2021 Pavadzīmes Nr. 373790 SIA Magnum Medical</t>
  </si>
  <si>
    <t>22.01.2021 Pavadzīmes Nr.010454 SIA NMS RIGA</t>
  </si>
  <si>
    <t xml:space="preserve">VSIA “Daugavpils psihoneiroloģiskā slimnīca” </t>
  </si>
  <si>
    <t>Cimdi nitrila bez talka L</t>
  </si>
  <si>
    <t>Cimdi nitrila nesterili bez pūdera S</t>
  </si>
  <si>
    <t>Cimdi nitrila nesterili bez pūdera M</t>
  </si>
  <si>
    <t>Maska respirators ar vārstu FFP3 klase</t>
  </si>
  <si>
    <t>Maska respirators FFP2 klase</t>
  </si>
  <si>
    <t>15.02.2021 Pavadzīmes Nr. 057432 SIA TZMO Latvija</t>
  </si>
  <si>
    <t>17.01.2021 Pavadzīmes Nr.292964 SIA MEDILINK</t>
  </si>
  <si>
    <t>24.01.2021 Pavadzīmes Nr. 507/2021 SIA DM PREMIUM</t>
  </si>
  <si>
    <t xml:space="preserve">Medicīniskie vienreiz lietojamie cimdi (nesterili) </t>
  </si>
  <si>
    <t>18.01.2021. Pavadzīme Nr.TZMO 056591 SIA TZMO Latvija</t>
  </si>
  <si>
    <t>Daugavpils novada pašvaldības Sociālo pakalpojumu centrs „Pīlādzis”</t>
  </si>
  <si>
    <t xml:space="preserve">Ķirurģiskā sejas maska </t>
  </si>
  <si>
    <t>15.02.2021. Pavadze Nr.TZMO 057413 SIA TZMO Latvija</t>
  </si>
  <si>
    <t>22.02.2021. Pavadze Nr.MMD 442698 SIA MAGNUM MEDICAL</t>
  </si>
  <si>
    <t>22.02.2021. Pavadze Nr.MQ-083853 SIA MEDIQ LATVIJA</t>
  </si>
  <si>
    <t xml:space="preserve">Medicīniskie vienreiz lietojamie cimdi </t>
  </si>
  <si>
    <t xml:space="preserve">Virsvalks/halāts ar garām piedurknēm, ūdens necaurlaidīgs </t>
  </si>
  <si>
    <t>Dezinfekcijas līdzeklis rokām (spirtu saturošus roku dezinfekcijas līdzekļus (kas satur vismaz 70 % etanola)</t>
  </si>
  <si>
    <t xml:space="preserve">SIA „Veselības centrs Ilūkste” </t>
  </si>
  <si>
    <t>16.02.2021. Pavadzīme MMD435311, SIA Magnum Medical</t>
  </si>
  <si>
    <t>25.02.2021,BM21_0565, UAB BARAMEDA</t>
  </si>
  <si>
    <t>02.02.2021, SPI11101626, SIA Amber distribution Latvia</t>
  </si>
  <si>
    <t>Cimdi nitrila M izm.</t>
  </si>
  <si>
    <t xml:space="preserve"> „Veselības un sociālās aprūpes centrs - Sloka”</t>
  </si>
  <si>
    <t xml:space="preserve">26.01.2021. Pavadzīmes Nr.  MMD 406516 Magnum Medical SIA </t>
  </si>
  <si>
    <t>Halāti POLIPROP sol-m, UNIVER.IZM., 1x lietojamie</t>
  </si>
  <si>
    <t>Aizsargbrilles PURO</t>
  </si>
  <si>
    <t>Cepures BONE MOB N100 zilas, 1*lietojamie</t>
  </si>
  <si>
    <t>Cimdi AMBULEX nitrila L izmēra</t>
  </si>
  <si>
    <t>Cimdi AMBULEX nitrila M izmēra</t>
  </si>
  <si>
    <t>Cimdi VACSO nitril S izmēra</t>
  </si>
  <si>
    <t>gab.</t>
  </si>
  <si>
    <t xml:space="preserve">05.02.2021. Pavadzīmes Nr. 205363 ELVIM  SIA </t>
  </si>
  <si>
    <t xml:space="preserve">12.02.2021. Pavadzīmes Nr.  MMD 431323 Magnum Medical SIA </t>
  </si>
  <si>
    <t>bikses operāciju L</t>
  </si>
  <si>
    <t>cimdi medicīniskie bez pūdera</t>
  </si>
  <si>
    <t>respirators ar aizardzības pakāpi FFP2</t>
  </si>
  <si>
    <t>maska ķirurģiskā tips I</t>
  </si>
  <si>
    <t>bahilas</t>
  </si>
  <si>
    <t>kombinezons medicīniskais</t>
  </si>
  <si>
    <t>maska sejas ar gumijām</t>
  </si>
  <si>
    <t>cimdi medicīniskie vienreizlietojamie bez pūdera</t>
  </si>
  <si>
    <t>halāts ķirurģiskais M</t>
  </si>
  <si>
    <t>halāts ķirurģiskais L</t>
  </si>
  <si>
    <t>aizsargbrilles</t>
  </si>
  <si>
    <t>halāts ķirurģiskais XL</t>
  </si>
  <si>
    <t>Kombinezons</t>
  </si>
  <si>
    <t>cepures medmāsu</t>
  </si>
  <si>
    <t>bikses operāciju XL</t>
  </si>
  <si>
    <t>bikses vienreizlietojamas M</t>
  </si>
  <si>
    <t>cimdi nitrila N100</t>
  </si>
  <si>
    <t>Cimdi nesterili nepūderēti</t>
  </si>
  <si>
    <t>dezinfekcijas līdzeklis instrumentiem</t>
  </si>
  <si>
    <t>dezinfekcijas līdzeklis virsmām</t>
  </si>
  <si>
    <t xml:space="preserve">dezinfekcijas līdzeklis </t>
  </si>
  <si>
    <t>cimdi bez pūdera M nesterili</t>
  </si>
  <si>
    <t>Resperitaros bez vārsta</t>
  </si>
  <si>
    <t>Resperitaros ar vārstu</t>
  </si>
  <si>
    <t>halāti  vienreizlietojamie</t>
  </si>
  <si>
    <t>cimdi bez pūdera L nesterili</t>
  </si>
  <si>
    <t>halāts apmeklētājiem</t>
  </si>
  <si>
    <t>cimdi nitrila M/100 nesterili</t>
  </si>
  <si>
    <t>cimdi nitrila bez pūdera L nesterili (medecīniskie)</t>
  </si>
  <si>
    <t>respirators ar vārstu</t>
  </si>
  <si>
    <t>cimdi sterili</t>
  </si>
  <si>
    <t>halāti medicīniskie vienreizlietojamie</t>
  </si>
  <si>
    <t>respirators bez vārsta</t>
  </si>
  <si>
    <t>cimdi medicīniskie vienreizlietojamie nesterili</t>
  </si>
  <si>
    <t>priekšautiņi apģērba aizsardzībai</t>
  </si>
  <si>
    <t>cepure medicīniska</t>
  </si>
  <si>
    <t xml:space="preserve">Cepure </t>
  </si>
  <si>
    <t>Cepure vienreizlietojama</t>
  </si>
  <si>
    <t xml:space="preserve">Maska sejai </t>
  </si>
  <si>
    <t>Halāts</t>
  </si>
  <si>
    <t xml:space="preserve">Cimdi gumijas </t>
  </si>
  <si>
    <t>aizsargbrilles medicīniskas</t>
  </si>
  <si>
    <t>uzroči polietilēna (medicīniskie)</t>
  </si>
  <si>
    <t>iep.</t>
  </si>
  <si>
    <t>litri</t>
  </si>
  <si>
    <t>pāris</t>
  </si>
  <si>
    <t>15.01.2021. Pavadzīmes Nr.ONE 000367081 ONEMED SIA</t>
  </si>
  <si>
    <t>21.01.2021. Pavadzīmes Nr.TZMO 056722 SIA TZMO Latvija</t>
  </si>
  <si>
    <t>08.01.2021. Pavadzīmes Nr.DM 075/2021 DM PREMIUM SIA</t>
  </si>
  <si>
    <t>13.01.2021. Pavadzīmes Nr.RI 386977 MAGNUM MEDICAL SIA</t>
  </si>
  <si>
    <t>13.01.2021. Pavadzīmes Nr.PRGM 290461 MEDILINK SIA</t>
  </si>
  <si>
    <t>26.01.2021. Pavadzīmes Nr.291417 SIA Medilink</t>
  </si>
  <si>
    <t>13.01.2021. Pavadzīmes Nr.PRA 255195 PRĀNA KO SIA</t>
  </si>
  <si>
    <t>13.01.2021. Pavadzīmes Nr.PRGM 290432 MEDILINK SIA</t>
  </si>
  <si>
    <t>20.01.2021. Pavadzīmes Nr.ELV 204564 ELVIM SIA</t>
  </si>
  <si>
    <t>21.01.2021. Pavadzīmes Nr.DM 181/2021 DM PREMIUM SIA</t>
  </si>
  <si>
    <t>20.01.2021. Pavadzīmes Nr.PRGM 291061 MEDILINK SIA</t>
  </si>
  <si>
    <t>20.01.2021. Pavadzīmes Nr.DM 177/2021 DM PREMIUM SIA</t>
  </si>
  <si>
    <t>27.01.2021. Pavadzīmes Nr241/2021 SIA DM Premium</t>
  </si>
  <si>
    <t>21.01.2021. Pavadzīmes Nr.DM 188/2021 DM PREMIUM SIA</t>
  </si>
  <si>
    <t>13.01.2021. Pavadzīmes Nr.PRGM 290482 MEDILINK SIA</t>
  </si>
  <si>
    <t>14.01.2021. Pavadzīmes Nr.TZMO 056488 SIA TZMO Latvija</t>
  </si>
  <si>
    <t>13.01.2021. Pavadzīmes Nr.MQ 083059 MEDIQ LATVIJA SIA</t>
  </si>
  <si>
    <t>20.01.2021. Pavadzīmes Nr.2993 SIA Lillī</t>
  </si>
  <si>
    <t>15.01.2021. Pavadzīmes Nr.NMS 010273 NMS RIGA SIA</t>
  </si>
  <si>
    <t>13.01.2021. Pavadzīmes Nr.PRGM 290467 MEDILINK SIA</t>
  </si>
  <si>
    <t>08.01.2021. Pavadzīmes Nr.NMS21 010113 NMS RIGA SIA</t>
  </si>
  <si>
    <t>08.01.2021. Pavadzīmes Nr.NMS21 010111 NMS RIGA SIA</t>
  </si>
  <si>
    <t>12.01.2021. Pavadzīmes Nr.NMS21 010175 NMS RIGA SIA</t>
  </si>
  <si>
    <t>12.01.2021. Pavadzīmes Nr.RI 385552 MAGNUM MEDICAL SIA</t>
  </si>
  <si>
    <t>27.01.2021. Pavadzīmes Nr.241/2021 SIA DM Premium</t>
  </si>
  <si>
    <t>19.01.2021. Pavadzīmes Nr160/2021 SIA DM Premium</t>
  </si>
  <si>
    <t>20.01.2021. Pavadzīmes Nr.161/2021 SIA DM Premium</t>
  </si>
  <si>
    <t>13.01.2021. Pavadzīmes Nr.PRGM 290485 MEDILINK SIA</t>
  </si>
  <si>
    <t>14.01.2021. Pavadzīmes Nr.TZMO 056494 SIA TZMO Latvija</t>
  </si>
  <si>
    <t>21.01.2021. Pavadzīmes Nr.PRGM 291077 MEDILINK SIA</t>
  </si>
  <si>
    <t>20.01.2021. Pavadzīmes Nr.PRGM 291046 MEDILINK SIA</t>
  </si>
  <si>
    <t>15.01.2021. Pavadzīmes Nr.LI21 2973 LILLĪ SIA</t>
  </si>
  <si>
    <t>13.01.2021. Pavadzīmes Nr.PRGM 290538 MEDILINK SIA</t>
  </si>
  <si>
    <t>14.01.2021. Pavadzīmes Nr.TZMO 056509 SIA TZMO Latvija</t>
  </si>
  <si>
    <t>14.01.2021. Pavadzīmes Nr.DM 112/2021 DM PREMIUM SIA</t>
  </si>
  <si>
    <t>08.01.2021. Pavadzīmes Nr.DM 063/2021 DM PREMIUM SIA</t>
  </si>
  <si>
    <t>13.01.2021. Pavadzīmes Nr.BM21 0145 Barameda UAB</t>
  </si>
  <si>
    <t>13.01.2021. Pavadzīmes Nr.RI 386533 MAGNUM MEDICAL SIA</t>
  </si>
  <si>
    <t>14.01.2021. Pavadzīmes Nr.TZMO 056469 SIA TZMO Latvija</t>
  </si>
  <si>
    <t>13.01.2021. Pavadzīmes Nr.RI 387480 MAGNUM MEDICAL SIA</t>
  </si>
  <si>
    <t>08.01.2021. Pavadzīmes Nr.DM 074/2021 DM PREMIUM SIA</t>
  </si>
  <si>
    <t>08.01.2021. Pavadzīmes Nr.BM21 0106 Barameda UAB</t>
  </si>
  <si>
    <t>14.01.2021. Pavadzīmes Nr.TZMO 056451 SIA TZMO Latvija</t>
  </si>
  <si>
    <t>07.01.2021. Pavadzīmes Nr.RI 378927 MAGNUM MEDICAL SIA</t>
  </si>
  <si>
    <t>04.01.2021. Pavadzīmes Nr.LVDEXP 536 LVD expo SIA</t>
  </si>
  <si>
    <t>11.01.2021. Pavadzīmes Nr.LI21 2949 LILLĪ SIA</t>
  </si>
  <si>
    <t>06.01.2021. Pavadzīmes Nr.RI 376857 MAGNUM MEDICAL SIA</t>
  </si>
  <si>
    <t>27.01.2021. Pavadzīmes Nr.010580 SIA NMS Rīga</t>
  </si>
  <si>
    <t>28.01.2021. Pavadzīmes Nr.056928 SIA TZMO Latvija</t>
  </si>
  <si>
    <t>08.01.2021. Pavadzīmes Nr.BM-21 0106 UAB Barameda</t>
  </si>
  <si>
    <t>14.01.2021. Pavadzīmes Nr.117/2021 SIA DM Premium</t>
  </si>
  <si>
    <t>27.01.2021. Pavadzīmes Nr.256230 SIA Prāna un Co</t>
  </si>
  <si>
    <t>21.01.2021. Pavadzīmes Nr.180/2021 SIA DM Premium</t>
  </si>
  <si>
    <t>27.01.2021. Pavadzīmes Nr.241.2021 SIA DM Premium</t>
  </si>
  <si>
    <t>27.01.2021. Pavadzīmes Nr. 241/2021 SIA DM Premium</t>
  </si>
  <si>
    <t>25.01.2021. Pavadzīmes Nr.696398 SIA A-birojs</t>
  </si>
  <si>
    <t>06.01.2021. Pavadzīmes Nr.NMS 082914 MEDIQ LATVIJA SIA</t>
  </si>
  <si>
    <t>13.01.2021. Pavadzīmes Nr.PRGM 290483 MEDILINK SIA</t>
  </si>
  <si>
    <t>13.01.2021. Pavadzīmes Nr.PRA 255193 PRĀNA KO SIA</t>
  </si>
  <si>
    <t>VSAC Kurzeme filiāles</t>
  </si>
  <si>
    <t>Cepure māsu</t>
  </si>
  <si>
    <t>Maska sejai ar gumijām</t>
  </si>
  <si>
    <t>Dezinfekcijas līdzeklis rokām Chemisept hand Des 250 ml</t>
  </si>
  <si>
    <t xml:space="preserve">Dezinfekcijas līdzeklis rokām Chemisept hand Des </t>
  </si>
  <si>
    <t>Cimdi nitrila N101</t>
  </si>
  <si>
    <t>Dezinfekcijas līdzeklis Bakticid AF ar smidzinātāju 1000ml</t>
  </si>
  <si>
    <t>Dezinfekcijas līdzeklis Bakticid AF 5 l</t>
  </si>
  <si>
    <t>Dezinfekcijas līdzeklis rokām ar dozatoru 1000ml Chemisept</t>
  </si>
  <si>
    <t>03.02.2021. Pavadzīmes Nr256794 SIA Prāna Ko</t>
  </si>
  <si>
    <t>09.02.2021. Pavadzīmes Nr.425371 SIA Magnums Medical</t>
  </si>
  <si>
    <t>01.02.2021. Pavadzīmes Nr.302/2021 SIA DM Premium</t>
  </si>
  <si>
    <t>08.02.2021. Pavadzīmes Nr.352/2021SIA DM Premium</t>
  </si>
  <si>
    <t>0.02.2021. Pavadzīmes Nr.326/2021  SIA DM Premium</t>
  </si>
  <si>
    <t>03.02.2021. Pavadzīmes Nr.292190 SIA Medilink</t>
  </si>
  <si>
    <t>03.02.2021. Pavadzīmes Nr.256798 SIA Prāna Co</t>
  </si>
  <si>
    <t>05.02.2021. Pavadzīmes Nr.256984 SIA Prāna Co</t>
  </si>
  <si>
    <t>03.02.2021. Pavadzīmes Nr.417519 SIA Magnum Medical</t>
  </si>
  <si>
    <t>02.02.2021. Pavadzīmes Nr.327/2021 SIADM Premium</t>
  </si>
  <si>
    <t>03.02.2021. Pavadzīmes Nr.292190 SIAMedilink</t>
  </si>
  <si>
    <t>09.02.2021. Pavadzīmes Nr. 515042 SIA Officeday</t>
  </si>
  <si>
    <t xml:space="preserve">03.02.2021. Pavadzīmes Nr. 292105 SIAMEDILINK </t>
  </si>
  <si>
    <t xml:space="preserve">04.02.2021. Pavadzīmes Nr020089SIANMS RIGA </t>
  </si>
  <si>
    <t>17.02.2021. Pavadzīmes Nr. 293285 SIA MEDILINK</t>
  </si>
  <si>
    <t xml:space="preserve">04.02.2021. Pavadzīmes Nr 020089 SIANMS RIGA </t>
  </si>
  <si>
    <t>09.02.2021. Pavadzīmes Nr. 020191 SIA NMS RIGA</t>
  </si>
  <si>
    <t xml:space="preserve">Cimdi nitrila nesterili bez pūdera L izmērs </t>
  </si>
  <si>
    <t xml:space="preserve">Cimdi nitrila nesterili bez pūdera M izmērs </t>
  </si>
  <si>
    <t>Līdzeklis dezinfekcijai virsmām dezinfekcijas iekārtā NOCOLYSE ONE SHOT</t>
  </si>
  <si>
    <t>Veļas komplekts vienreizlietojams XL</t>
  </si>
  <si>
    <t>Veļas komplekts vienreizlietojams XXL</t>
  </si>
  <si>
    <t>Cepures</t>
  </si>
  <si>
    <t>Kurpju pārvalki (bahilas)</t>
  </si>
  <si>
    <t>Respirators</t>
  </si>
  <si>
    <t xml:space="preserve">Cimdi </t>
  </si>
  <si>
    <t>Kombinezons/aizsargkostīms</t>
  </si>
  <si>
    <t>Priekšauts vienreizējs</t>
  </si>
  <si>
    <t>L</t>
  </si>
  <si>
    <t>28,01,2021, PRGM291511 Medilink, SIA</t>
  </si>
  <si>
    <t>28,01,2021, DM 246/2021 DM Premium, SIA</t>
  </si>
  <si>
    <t>28,01,2021, AMR-00585 Amrid, SIA</t>
  </si>
  <si>
    <t>04,01,2021, BM21_0017 Baramedfa, UAB</t>
  </si>
  <si>
    <t>04.01.2021. Pavadzīmes Nr. LI21 2897 SIA Lillī</t>
  </si>
  <si>
    <t>04.01.2021. Pavadzīmes Nr. PRA 254406 SIA PRĀNA KO</t>
  </si>
  <si>
    <t>04.01.2021. Pavadzīmes Nr.DM 007/2021 SIA DM PREMIUM</t>
  </si>
  <si>
    <t>05.01.2021. Pavadzīmes Nr. PRGM289899 SIA MEDILINK</t>
  </si>
  <si>
    <t>06.01.2021. Pavadzīmes Nr. LI21 2926 SIA Lillī</t>
  </si>
  <si>
    <t>06.01.2021. Pavadzīmes Nr. AMR-00569 SIA AMRID</t>
  </si>
  <si>
    <t>07.01.2021. Pavadzīmes Nr.DM 064/2021 SIA DM PREMIUM</t>
  </si>
  <si>
    <t>07.01.2021. Pavadzīmes Nr. BM21_0072 UAB BARAMEDA</t>
  </si>
  <si>
    <t>07.01.2021. Pavadzīmes Nr. BM21_0073 UAB BARAMEDA</t>
  </si>
  <si>
    <t>07.01.2021. Pavadzīmes Nr. BM21_0074 UAB BARAMEDA</t>
  </si>
  <si>
    <t>07.01.2021. Pavadzīmes Nr. BM21_0075 UAB BARAMEDA</t>
  </si>
  <si>
    <t>11.01.2021. Pavadzīmes Nr. MQ-083003 SIA Mediq Latvija</t>
  </si>
  <si>
    <t>13.01.2021. Pavadzīmes Nr. NMS21-010202 SIA NMS RIGA</t>
  </si>
  <si>
    <t>14.01.2021. Pavadzīmes Nr. LI21 2959 SIA Lillī</t>
  </si>
  <si>
    <t>15.01.2021. Pavadzīmes Nr. TZMO 056540 SIA TZMO Latvija</t>
  </si>
  <si>
    <t>19.01.2021. Pavadzīmes Nr. BM21_0219 UAB BARAMEDA</t>
  </si>
  <si>
    <t>21.01.2021. Pavadzīmes Nr. PRGM291100 SIA MEDILINK</t>
  </si>
  <si>
    <t>21.01.2021. Pavadzīmes Nr. MMD 400111 SIA MAGNUM MEDICAL</t>
  </si>
  <si>
    <t>22.01.2021. Pavadzīmes Nr. NMS21-010473 SIA NMS RIGA</t>
  </si>
  <si>
    <t>25.01.2021. Pavadzīmes Nr. AMR-00577 SIA AMRID</t>
  </si>
  <si>
    <t>06.01.2021., 2897, Lillī, SIA</t>
  </si>
  <si>
    <t>11.01.2021., 2926, Lillī, SIA</t>
  </si>
  <si>
    <t>VSAC Zemgale  filiāles</t>
  </si>
  <si>
    <t xml:space="preserve">Cepure vienreizlietojamā ar savelkošu maliņu </t>
  </si>
  <si>
    <t xml:space="preserve">Priekšauts vienreizlietojams polietilēna </t>
  </si>
  <si>
    <t>Komplekts vienreizlietojams jaka + bikses L izmērs</t>
  </si>
  <si>
    <t xml:space="preserve">Līdzeklis dezinfekcijai rokām Velodes Soft </t>
  </si>
  <si>
    <t>Cimdi nitrila M nesterili bez pūdera</t>
  </si>
  <si>
    <t>Cimdi nitrila nesterili bez pūdera pagarināti XL izmērs</t>
  </si>
  <si>
    <t>Bahilas polipropilēna</t>
  </si>
  <si>
    <t>Respirators bez vārsta FFP2</t>
  </si>
  <si>
    <t>Respirators ar vārstu BM 033V FFP3 N10</t>
  </si>
  <si>
    <t xml:space="preserve">Kombinezons ar rāvējslēdzēju </t>
  </si>
  <si>
    <t>Operāciju apģērbu komplekts (jaka + bikses)</t>
  </si>
  <si>
    <t>Krekls un bikses</t>
  </si>
  <si>
    <t xml:space="preserve">Priekšauts vienreizējs polietilēna </t>
  </si>
  <si>
    <t xml:space="preserve">Bahilas </t>
  </si>
  <si>
    <t>19.02.2021. Nr. PRGM293329 Medilink, SIA</t>
  </si>
  <si>
    <t>23.02.2021. Nr. DM 483/2021 DM Premium, SIA</t>
  </si>
  <si>
    <t>23.02.2021. Nr. DM 484/2021 DM Premium, SIA</t>
  </si>
  <si>
    <t>19.02.2021. Nr. MMD 438371 Magnum Medical, SIA</t>
  </si>
  <si>
    <t>23.02.2021. Nr. NMS21-020432 NMS Rīga, SIA</t>
  </si>
  <si>
    <t>01.02.2021. Pavadzīmes Nr. PRGM291736 SIA MEDILINK</t>
  </si>
  <si>
    <t>01.02.2021. Pavadzīmes Nr. AMR-00587 SIA AMRID</t>
  </si>
  <si>
    <t>03.02.2021. Pavadzīmes Nr. PRA 256792 SIA PRĀNA KO</t>
  </si>
  <si>
    <t>10.02.2021. Pavadzīmes Nr. MQ-083659 SIA Mediq Latvija</t>
  </si>
  <si>
    <t>11.02.2021. Pavadzīmes Nr. MMD 428942 SIA MAGNUM MEDICAL</t>
  </si>
  <si>
    <t>11.02.2021. Pavadzīmes Nr. PRA 257413 SIA PRĀNA KO</t>
  </si>
  <si>
    <t>11.02.2021. Pavadzīmes Nr. BM21_0454 UAB BARAMEDA</t>
  </si>
  <si>
    <t>11.02.2021. Pavadzīmes Nr.PRGM292916 SIA MEDILINK</t>
  </si>
  <si>
    <t>12.02.2021. Pavadzīmes Nr. TZMO 057368 SIA TZMO Latvija</t>
  </si>
  <si>
    <t>15.02.2021. Pavadzīmes Nr. NMS21-020357 SIA NMS RIGA</t>
  </si>
  <si>
    <t>15.02.2021. Pavadzīmes Nr.DM 438/2021 SIA DM PREMIUM</t>
  </si>
  <si>
    <t>15.02.2021. Pavadzīmes Nr.DM 439/2021 SIA DM PREMIUM</t>
  </si>
  <si>
    <t>15.02.2021. Pavadzīmes Nr.ONE-000367702 SIA OneMed</t>
  </si>
  <si>
    <t>16.02.2021. Pavadzīmes Nr.ELV205728 SIA ELVIM</t>
  </si>
  <si>
    <t>11.02.2021. Pavadzīmes Nr.PRGM292916 SIA Medilink</t>
  </si>
  <si>
    <t>26.02.2021. Pavadzīmes Nr.ARB1070300 SIA Arbor Medical Korporācija</t>
  </si>
  <si>
    <t>Medicīnas halāti (vienreiz lietojamie)</t>
  </si>
  <si>
    <t>Vinila cimdi</t>
  </si>
  <si>
    <t>Lateksa cimdi</t>
  </si>
  <si>
    <t>Medicīnas makskas</t>
  </si>
  <si>
    <t>Dezinfekcijas līdzeklis dezinfekcijas iekārtai NOCOSRAY2</t>
  </si>
  <si>
    <t>Medicīnas cepures (vienreiz lietojamie)</t>
  </si>
  <si>
    <t>Nitrila cimdi</t>
  </si>
  <si>
    <t>Medicīnas cepures (vienreiz lietojamās)</t>
  </si>
  <si>
    <t xml:space="preserve">14.01.2021. Pavadzīmes Nr. PRGM 290560 SIA Medilink </t>
  </si>
  <si>
    <t>VSAC Rīga filiāles (fil.Jugla)</t>
  </si>
  <si>
    <t xml:space="preserve">04.01.2021. Pavadzīmes Nr. ELV 203802 SIA Elvim </t>
  </si>
  <si>
    <t>VSAC Rīga filiāles (fil. Teika)</t>
  </si>
  <si>
    <t xml:space="preserve">07.01.2021. Pavadzīmes Nr. LI 212929 SIA Lilī </t>
  </si>
  <si>
    <t>VSAC Rīga filiāles (fil. Ezerkrasti 160)</t>
  </si>
  <si>
    <t xml:space="preserve">29.01.2021. Pavadzīmes Nr. TZMO 056969 SIA TZMO Latvija </t>
  </si>
  <si>
    <t xml:space="preserve">22.01.2021. Pavadzīmes Nr. PRA 255897 SIA Prāna Ko </t>
  </si>
  <si>
    <t>VSAC Rīga filiāles (fil. Jugla)</t>
  </si>
  <si>
    <t xml:space="preserve">07.01.2021. Pavadzīmes Nr. DM 069/202 SIA DM Premium </t>
  </si>
  <si>
    <t>VSAC Rīga filiāles (fil. Ezerkrasti 142)</t>
  </si>
  <si>
    <t xml:space="preserve">05.01.2021. Pavadzīmes Nr. DM 015/2021 SIA DM Premium </t>
  </si>
  <si>
    <t xml:space="preserve">22.01.2021 Pavadzīme Nr. MQ 083266 SIA Medique Latvija </t>
  </si>
  <si>
    <t xml:space="preserve">25.01.2021 Pavadzīme Nr. LI 213008 SIA Lillī </t>
  </si>
  <si>
    <t xml:space="preserve">19.02.2021. Pavadzīmes Nr. ELV 205903 SIA Elvim </t>
  </si>
  <si>
    <t xml:space="preserve">05.02.2021 Pavadzīme Nr. TZMO 057163 SIA TZMO Latvija </t>
  </si>
  <si>
    <t xml:space="preserve">26.02.2031 Pavadzīme Nr. PRGM 293853 SIA Medilink </t>
  </si>
  <si>
    <t>VSAC Rīga filiāles (fil. Klanciems)</t>
  </si>
  <si>
    <t xml:space="preserve">03.02.2021. Pavadzīmes Nr. PRA 256805 SIA Prāna Ko </t>
  </si>
  <si>
    <t xml:space="preserve">02.02.2021. Pavadzīmes Nr. DM 321/2021 SIA DM Premium </t>
  </si>
  <si>
    <t xml:space="preserve">17.02.2021. Pavadzīmes Nr. TZMO 057539 SIA TZMO Latvija </t>
  </si>
  <si>
    <t xml:space="preserve">04.02.2021. Pavadzīmes Nr. PRGM 292239 SIA Medilink </t>
  </si>
  <si>
    <t>VSAC Rīga filiāles (fil. Pļavnieki)</t>
  </si>
  <si>
    <t xml:space="preserve">15.02.2021. Pavadzīmes Nr. BM21 0482 UAB Barameda </t>
  </si>
  <si>
    <t xml:space="preserve">05.02.2021. Pavadzīmes Nr. MMD 421865 SIA Magnum Medical </t>
  </si>
  <si>
    <t xml:space="preserve">02.02.2021. Pavadzīmes Nr. ELV 205129 SIA Elvim </t>
  </si>
  <si>
    <t xml:space="preserve">15.02.2021. Pavadzīmes Nr. ELV 205713 SIA Elvim </t>
  </si>
  <si>
    <t xml:space="preserve">15.02.2021. Pavadzīmes Nr. AMR 00603 SIA Amris </t>
  </si>
  <si>
    <t>VSAC Rīga filiāles (fil. Pļavmieki)</t>
  </si>
  <si>
    <t>03.02.2021. Pavadzīmes Nr. PRA 256807 SIA Prāna Ko</t>
  </si>
  <si>
    <t>VSAC Rīga filiāles  (fil. Jugla)</t>
  </si>
  <si>
    <t>05.02.2021. Pavadzīmes Nr. PRA 257020 SIA Prāna Ko</t>
  </si>
  <si>
    <t>VSAC Rīga filiāles  (fil. Pļavnieki)</t>
  </si>
  <si>
    <t xml:space="preserve">11.02.2021. Pavadzīmes Nr. PRA 257646 SIA Prāna Ko </t>
  </si>
  <si>
    <t>VSAC Rīga filiāles (fil. Rīga)</t>
  </si>
  <si>
    <t xml:space="preserve">24.02.2021 Pavadzīme Nr. ELV 206064 SIA Elvim </t>
  </si>
  <si>
    <t>VSAC Rīga filiāles (fil. Kalnciems)</t>
  </si>
  <si>
    <t xml:space="preserve">05.02.2021 Pavadzīme Nr. DM 342/2021 SIA DM Premium </t>
  </si>
  <si>
    <t xml:space="preserve">19.02.2021 Pavadzīme Nr. ONE 000367876 SIA One Med </t>
  </si>
  <si>
    <t>VSAC Rīga filiāles ( fil.Jugla)</t>
  </si>
  <si>
    <t xml:space="preserve">22.02.2021 Pavadzīme Nr. MQ 083851 SIA Mediq Latvija </t>
  </si>
  <si>
    <t xml:space="preserve">24.02.2021 Pavadzīme Nr. TZMO 057723 SIA TZMO Latvija </t>
  </si>
  <si>
    <t xml:space="preserve">25.02.2021 Pavadzīme Nr. MQ 083925 SIA Mediq Latvija </t>
  </si>
  <si>
    <t xml:space="preserve">24.02.2021 Pavadzīme Nr. TZMO 057724 SIA TZMO Latvija </t>
  </si>
  <si>
    <t xml:space="preserve">09.02.2021 Pavadzīme Nr. PRGM 292617 SIA Medilink </t>
  </si>
  <si>
    <t xml:space="preserve">25.02.2021 Pavadzīme Nr. PRGM 293894 SIA Medilink </t>
  </si>
  <si>
    <r>
      <t xml:space="preserve">VSAC Kurzeme  </t>
    </r>
    <r>
      <rPr>
        <sz val="10"/>
        <rFont val="Times New Roman"/>
        <family val="1"/>
        <charset val="186"/>
      </rPr>
      <t>Ilgstošas sociālās rehanilitācijas pakalpojums</t>
    </r>
  </si>
  <si>
    <t>Sniegts atbalsts 78 pašvaldībām 168 institūcijās, kompensējot izdevumus 50% apmērā no pašvaldību faktiskajiem papildu izdevumiem par janvāri un februāri .</t>
  </si>
  <si>
    <t>Par 2021.gada  martu (5 personām -25% apmērā no mēnešalgas, 54 personām -50% apmērā no mēnešalgas)</t>
  </si>
  <si>
    <t>Par 2021.gada  martu (19 personām -25% apmērā no mēnešalgas)</t>
  </si>
  <si>
    <t xml:space="preserve">Par 2021.gada martu (10 personām -25% apmērā no mēnešalgas, 72 personām -50% apmērā no mēnešalgas) </t>
  </si>
  <si>
    <t>Par 2021.gada  martu (64 personām -25% apmērā no mēnešalgas)</t>
  </si>
  <si>
    <t>Par 2021.gada martu (piemaksa 3 personām)</t>
  </si>
  <si>
    <t>Par 2021.gada martu (piemaksa 14 personām)</t>
  </si>
  <si>
    <t>Par 2021.gada martu(piemaksa 11 personām)</t>
  </si>
  <si>
    <t>2021.gada marts: Personu skaits,  kurām izmaksāta piemaksa atbilstoši CIIP likuma 47. panta (3) daļai, kopā 448 personas, 34 pašvaldībās, 29 nstitūcijās (martā vidējais piemakasas apmērs, neieskaitot DD VSAOI  118.69 euro)</t>
  </si>
  <si>
    <t>21.04.2021.</t>
  </si>
  <si>
    <t>Nr.264</t>
  </si>
  <si>
    <t>https://likumi.lv/ta/id/322647-grozijumi-ministru-kabineta-2021-gada-11-janvara-rikojuma-nr-17-par-finansu-lidzeklu-pieskirsanu-no-valsts-budzeta-programmas</t>
  </si>
  <si>
    <t>Nr.263</t>
  </si>
  <si>
    <t>https://likumi.lv/ta/id/322646-grozijumi-ministru-kabineta-2021-gada-12-februara-rikojuma-nr-83-par-finansu-lidzeklu-pieskirsanu-no-valsts-budzeta</t>
  </si>
  <si>
    <t xml:space="preserve"> "Grozījumi MK 12.02.2021. rīkojumā  Nr.83 “Par finanšu līdzekļu piešķiršanu no valsts budžeta programmas “Līdzekļi neparedzētiem gadījumiem””- (palielināta summa uz 1 294 972 euro)</t>
  </si>
  <si>
    <t>"Grozījumi MK 11.01.2021. rīkojumā  Nr.17 “Par finanšu līdzekļu piešķiršanu no valsts budžeta programmas “Līdzekļi neparedzētiem gadījumiem””- (samazināta summa uz 7 974 501 euro)</t>
  </si>
  <si>
    <t>Sniegts atbalsts 83  pašvaldībām 120 institūcijās, kompensējot izdevumus 50% apmērā no pašvaldību faktiskajiem papildu izdevumiem par martu .</t>
  </si>
  <si>
    <t>Pašvaldību unikālais skaits - 93</t>
  </si>
  <si>
    <t>Marts</t>
  </si>
  <si>
    <t>Halāts apmeklētaju,zaļš M/L</t>
  </si>
  <si>
    <t>Maskas ar gumijām 3.K TYPE</t>
  </si>
  <si>
    <t>04.03.2021 Pavadzīmes Nr. 294214 SIA MEDILINK</t>
  </si>
  <si>
    <t>24.03.2021 Pavadzīmes Nr.481627 SIA MAGNUM MEDICAL</t>
  </si>
  <si>
    <t>halāti</t>
  </si>
  <si>
    <t>respiratiri</t>
  </si>
  <si>
    <t>BACTICID 5L dez.līdz.(virsmu)</t>
  </si>
  <si>
    <t>CHEMISEPT MED 1000ml, dez.līdz. (roku)</t>
  </si>
  <si>
    <t>01.02.2021.BM21-0301 UAB Barameda</t>
  </si>
  <si>
    <t>25.02.2021.BM21-0514 UAB Barameda</t>
  </si>
  <si>
    <t>29.01.2021.DM276/2021 SIA DM PREMIUM</t>
  </si>
  <si>
    <t>26.01.2021. PRGM291182 MEDILINK SIA</t>
  </si>
  <si>
    <t>23.11.2020. RI10632625 SIA TAMRO</t>
  </si>
  <si>
    <t>23.11.2020.RI10632627 SIA TAMRO</t>
  </si>
  <si>
    <t>09.02.2021. PRGM292486 MEDILINK SIA</t>
  </si>
  <si>
    <t>24.11.2020. NMS20-110763 NMS RĪGA SIA</t>
  </si>
  <si>
    <t>28.01.2021.PRGM291382 MEDILINK SIA</t>
  </si>
  <si>
    <t>02.02.2021. TZMO057051 TZMO Latvija SIA</t>
  </si>
  <si>
    <t>21.01.2021.;21-010422NMS, NMS RĪGA SIA</t>
  </si>
  <si>
    <t>15.12.2020..;20-120239CPG, CHEMI Pharm Latvia SIA</t>
  </si>
  <si>
    <t>03.03.2021.;21-030100NMS,NMS RĪGA SIA</t>
  </si>
  <si>
    <t>15.12.2020.;20-120462NMS,NMS RĪGA SIA</t>
  </si>
  <si>
    <t>07.10.2020.'20-100165NMS, NMS RĪGA SIA</t>
  </si>
  <si>
    <t>17.03.2021. Pavadze Nr.TZMO 058440 SIA TZMO Latvija</t>
  </si>
  <si>
    <t>18.03.2021. Pavadzīme Nr.PRA 260038 SIA PRĀNA KO</t>
  </si>
  <si>
    <t>Halāti apmeklētājiem XL.IZM., 1x lietojamie</t>
  </si>
  <si>
    <t>Cimdi ANSEL  micro-touch nitrila PF S N 150</t>
  </si>
  <si>
    <t>Cimdi Pena- SOFT nitrila L izmēra N100</t>
  </si>
  <si>
    <t>Cimdi Pena- SOFT nitrila M izmēra N101</t>
  </si>
  <si>
    <t xml:space="preserve">02.03.2021. Pavadzīmes Nr.DM 559/2021 SIA DM PREMIUM </t>
  </si>
  <si>
    <t>11.03.21.Pavadzīme Nr.MMD 467657, MAGNUM MEDICAL SIA</t>
  </si>
  <si>
    <t>Ķirurģiskā cepurīte</t>
  </si>
  <si>
    <t>Medicīniskie vienreiz lietojamie cimdi M izmērs</t>
  </si>
  <si>
    <t>Medicīniskie vienreiz lietojamie cimdi S izmērs</t>
  </si>
  <si>
    <t>Medicīniskie vienreiz lietojamie cimdi L izmērs</t>
  </si>
  <si>
    <t>Medicīniskie vienreiz lietojamie cimdi M izmērs, Vinila</t>
  </si>
  <si>
    <t>Medicīniskie vienreiz lietojamie cimdi L izmērs, vinila</t>
  </si>
  <si>
    <t>Medicīniskie vienreiz lietojamie cimdi M izmērs, lateksa</t>
  </si>
  <si>
    <t>Medicīniskie vienreiz lietojamie cimdi L izmērs,lateksa bez pūdera</t>
  </si>
  <si>
    <t>Medicīniskie vienreiz lietojamie cimdi XL izmērs,lateksa bez pūdera</t>
  </si>
  <si>
    <t>Medicīniskie vienreiz lietojamie cimdi S izmērs,lateksa bez pūdera</t>
  </si>
  <si>
    <t>Medicīniskais kombinezons XL</t>
  </si>
  <si>
    <t>Vienreizējās lietošanas medicīniskais halāts</t>
  </si>
  <si>
    <t>Medicīniskās bahilas (īsās)</t>
  </si>
  <si>
    <t>17.03.2021, SIA Medilink, PRGM295592</t>
  </si>
  <si>
    <t>22.03.2021, SIA Medilink, PRGM295876</t>
  </si>
  <si>
    <t>10.03.2021, SIA Medilink, PRGM295027</t>
  </si>
  <si>
    <t>11.03.2021, Zeimans SIA, ZE 21/3326</t>
  </si>
  <si>
    <t>10.03.2021, Mediq Latvija SIA, MQ-084204</t>
  </si>
  <si>
    <r>
      <t xml:space="preserve">VSIA „Rīgas psihiatrijas un narkoloģijas centrs” ilgstošas sociālās aprūpes centrs "Vecpiebalga" </t>
    </r>
    <r>
      <rPr>
        <sz val="10"/>
        <rFont val="Times New Roman"/>
        <family val="1"/>
        <charset val="186"/>
      </rPr>
      <t>Ilgstošas sociālās rehanilitācijas pakalpojums</t>
    </r>
  </si>
  <si>
    <t>VSIA „Rīgas psihiatrijas un narkoloģijas centrs”  ilgstošas sociālās aprūpes centrs "Vecpiebalga"</t>
  </si>
  <si>
    <t>sejas maskas T- II R</t>
  </si>
  <si>
    <t>dezifekcijas līdzeklis rokām</t>
  </si>
  <si>
    <t>dezinfelcijas līdzeklis rokām</t>
  </si>
  <si>
    <t>dezinfelcijas līdzeklis virsmām</t>
  </si>
  <si>
    <t>cepures v/l</t>
  </si>
  <si>
    <t>cimdi v/l</t>
  </si>
  <si>
    <t>halāts ūdensnecaurlaidīgs ar garām piedurknēm v/l</t>
  </si>
  <si>
    <t>respirators-maska FFP2</t>
  </si>
  <si>
    <t>sejas ekrāns</t>
  </si>
  <si>
    <t>14.10.2020. Pavadzīmes Nr. 275824 SIA Magnum Medical</t>
  </si>
  <si>
    <t>14.01.2021. Pavadzīmes Nr. 010170 SIA Chemi Pharm Latvia</t>
  </si>
  <si>
    <t>02.02.2021. Pavadzīmes Nr. 020201 SIA Chemi Pharm Latvia</t>
  </si>
  <si>
    <t>07.01.2021. Pavadzīmes Nr. 376419 SIA Magnum Medical</t>
  </si>
  <si>
    <t>28.01.2021. Pavadzīmes Nr.256241 SIA Prāna KO</t>
  </si>
  <si>
    <t>14.01.2021. Pavadzīmes Nr.290573 SIA Medilink</t>
  </si>
  <si>
    <t>19.02..2021. Pavadzīmes Nr.293412 SIA Medilink</t>
  </si>
  <si>
    <t>14.01.2021. Pavadzīmes Nr.290572 SIA Medilink</t>
  </si>
  <si>
    <t>12.03.2021. Pavadzīmes Nr.295042 SIA Medilink</t>
  </si>
  <si>
    <t>27.11.2020. Pavadzīmes Nr.365998 SIA OneMed</t>
  </si>
  <si>
    <t>24.02.2021. Pavadzīmes Nr.444285 SIA Magnum Medical</t>
  </si>
  <si>
    <t>29.10.2020. Pavadzīmes Nr.201786 UAB Barameda</t>
  </si>
  <si>
    <t>19.01.2021. BBS231492 Baltijas Biroju Serviss SIA</t>
  </si>
  <si>
    <r>
      <t xml:space="preserve">VSIA "Slimnīca "Ģintermuiža"" </t>
    </r>
    <r>
      <rPr>
        <b/>
        <i/>
        <sz val="10"/>
        <rFont val="Times New Roman"/>
        <family val="1"/>
        <charset val="186"/>
      </rPr>
      <t>(No psihoaktīvām vielām atkarīgu bērnu sociālā rehabilitācija)</t>
    </r>
  </si>
  <si>
    <t xml:space="preserve">VSIA "Slimnīca "Ģintermuiža"" </t>
  </si>
  <si>
    <t>CHEMIPHARM DES NEW MD 1L,dez.līdz. (virsmu)</t>
  </si>
  <si>
    <t>CHLORINEX 60 MD,300 gab.,dez.līdz. (wc, virsmu)</t>
  </si>
  <si>
    <t>SMELL NET MD 1L, dez.lidz. (virsmu)</t>
  </si>
  <si>
    <t>19.01.2021. BBS231492 Baltijs Biroju Serviss SIA</t>
  </si>
  <si>
    <t>23.11.2020. RI10632625 TAMRO SIA</t>
  </si>
  <si>
    <t>09.10.2020.;20-100211CPG, CHEMI Pharm Latvia, SIA</t>
  </si>
  <si>
    <t>24.11.2020.;20-110760NMS;NMS RĪGA, SIA</t>
  </si>
  <si>
    <t>Kompensēti izdevumi par martu</t>
  </si>
  <si>
    <t>Par 2021.gada  aprīli (103 personām -25% apmērā no mēnešalgas, 23 personām -50% apmērā no mēnešalgas)</t>
  </si>
  <si>
    <t>Par 2021.gada aprīli (piemaksa 3 personām)</t>
  </si>
  <si>
    <t>Par 2021.gada aprīli (piemaksa 1 personai)</t>
  </si>
  <si>
    <t>Par 2021.gada aprīli (piemaksa 23 personām)</t>
  </si>
  <si>
    <t>Par 2021.gada aprīli (piemaksa 2 personām)</t>
  </si>
  <si>
    <t>Par 2021.gada  aprīli (8 personām -25% apmērā no mēnešalgas, 61 personām -50% apmērā no mēnešalgas)</t>
  </si>
  <si>
    <t>Par 2021.gada  aprīli (69 personām -25% apmērā no mēnešalgas, 63 personām -50% apmērā no mēnešalgas)</t>
  </si>
  <si>
    <r>
      <t xml:space="preserve">VSAC Zemgale </t>
    </r>
    <r>
      <rPr>
        <sz val="10"/>
        <rFont val="Times New Roman"/>
        <family val="1"/>
        <charset val="186"/>
      </rPr>
      <t>Ilgstošas sociālās rehabilitācijas pakalpojums</t>
    </r>
  </si>
  <si>
    <r>
      <t xml:space="preserve">VSAC Latgale </t>
    </r>
    <r>
      <rPr>
        <sz val="10"/>
        <rFont val="Times New Roman"/>
        <family val="1"/>
        <charset val="186"/>
      </rPr>
      <t>Ilgstošas sociālās rehabilitācijas pakalpojums</t>
    </r>
  </si>
  <si>
    <r>
      <t>VSIA “Daugavpils psihoneiroloģiskā slimnīca”</t>
    </r>
    <r>
      <rPr>
        <sz val="10"/>
        <rFont val="Times New Roman"/>
        <family val="1"/>
        <charset val="186"/>
      </rPr>
      <t xml:space="preserve"> Ilgstošas sociālās rehabilitācijas pakalpojums</t>
    </r>
  </si>
  <si>
    <r>
      <t xml:space="preserve">VSIA “Slimnīca “Ģintermuiža”” </t>
    </r>
    <r>
      <rPr>
        <sz val="10"/>
        <rFont val="Times New Roman"/>
        <family val="1"/>
        <charset val="186"/>
      </rPr>
      <t>Ilgstošas sociālās rehabilitācijas pakalpojums</t>
    </r>
  </si>
  <si>
    <r>
      <t xml:space="preserve">Pašvaldības sabiedrība ar ierobežotu atbildību „Veselības un sociālās aprūpes centrs - Sloka” </t>
    </r>
    <r>
      <rPr>
        <sz val="10"/>
        <rFont val="Times New Roman"/>
        <family val="1"/>
        <charset val="186"/>
      </rPr>
      <t>Ilgstošas sociālās rehabilitācijas pakalpojums</t>
    </r>
  </si>
  <si>
    <r>
      <t xml:space="preserve">VSIA “Slimnīca “Ģintermuiža”” </t>
    </r>
    <r>
      <rPr>
        <sz val="10"/>
        <rFont val="Times New Roman"/>
        <family val="1"/>
        <charset val="186"/>
      </rPr>
      <t>(atkarīgie bērni)</t>
    </r>
  </si>
  <si>
    <r>
      <t>Daugavpils novada pašvaldības Sociālo pakalpojumu centrs „Pīlādzis”</t>
    </r>
    <r>
      <rPr>
        <sz val="10"/>
        <rFont val="Times New Roman"/>
        <family val="1"/>
        <charset val="186"/>
      </rPr>
      <t xml:space="preserve"> Ilgstošas sociālās rehabilitācijas pakalpojums</t>
    </r>
  </si>
  <si>
    <r>
      <t xml:space="preserve">SIA „Veselības centrs Ilūkste”  </t>
    </r>
    <r>
      <rPr>
        <sz val="10"/>
        <rFont val="Times New Roman"/>
        <family val="1"/>
        <charset val="186"/>
      </rPr>
      <t>Ilgstošas sociālās rehabilitācijas pakalpojums</t>
    </r>
  </si>
  <si>
    <r>
      <t xml:space="preserve">VSIA „Rīgas psihiatrijas un narkaloģijas centrs”  </t>
    </r>
    <r>
      <rPr>
        <sz val="10"/>
        <rFont val="Times New Roman"/>
        <family val="1"/>
        <charset val="186"/>
      </rPr>
      <t>Ilgstošas sociālās rehabilitācijas pakalpojums</t>
    </r>
  </si>
  <si>
    <r>
      <t xml:space="preserve">Nodibinājums “Latvijas Bērnu fonds””  </t>
    </r>
    <r>
      <rPr>
        <sz val="10"/>
        <rFont val="Times New Roman"/>
        <family val="1"/>
        <charset val="186"/>
      </rPr>
      <t>(no prettiesiskām darbībām cietušie bērni un to pavadoņi)</t>
    </r>
  </si>
  <si>
    <r>
      <t>SIA “Atsaucība”</t>
    </r>
    <r>
      <rPr>
        <sz val="10"/>
        <rFont val="Times New Roman"/>
        <family val="1"/>
        <charset val="186"/>
      </rPr>
      <t xml:space="preserve"> Ilgstošas sociālās rehabilitācijas pakalpojums</t>
    </r>
  </si>
  <si>
    <r>
      <t xml:space="preserve">VSIA "Slimnīca "Ģintermuiža"" </t>
    </r>
    <r>
      <rPr>
        <b/>
        <i/>
        <sz val="10"/>
        <rFont val="Times New Roman"/>
        <family val="1"/>
        <charset val="186"/>
      </rPr>
      <t>(No psihoaktīvām vielām atkarīgu pilngadīgu pesonu  sociālā rehabilitācija)</t>
    </r>
  </si>
  <si>
    <t>Aprīlis</t>
  </si>
  <si>
    <r>
      <t xml:space="preserve">SIA"ATSAUCĪBA" </t>
    </r>
    <r>
      <rPr>
        <b/>
        <i/>
        <sz val="10"/>
        <rFont val="Times New Roman"/>
        <family val="1"/>
        <charset val="186"/>
      </rPr>
      <t>(ilgstošas sociālās aprūpes un sociālās rehabilitācijas pakalpojumi)</t>
    </r>
  </si>
  <si>
    <t>07.04.2021. Pavadzīmes Nr. ALE 210283 SIA "ALENDA"</t>
  </si>
  <si>
    <t>nitrila cimdi</t>
  </si>
  <si>
    <t xml:space="preserve">SIA "Atsaucība"" </t>
  </si>
  <si>
    <t>dezifekcijas līdzeklis rokām (salvetes satur 72% etanola)</t>
  </si>
  <si>
    <t>Ķirurģiskās sejas maskas</t>
  </si>
  <si>
    <t>10.03.2021, Magnum medical SIA, MMD465334(pavadzīme par marta periodu)</t>
  </si>
  <si>
    <t>23.04.2021, DM Premium SIA, DM 965/2021</t>
  </si>
  <si>
    <t>sejas maskas T II-R</t>
  </si>
  <si>
    <t>sejas maskas T II</t>
  </si>
  <si>
    <t>respirators FFP3</t>
  </si>
  <si>
    <t>medicīniskie v/l cimdi</t>
  </si>
  <si>
    <t>medicīniskais kombinzons PP</t>
  </si>
  <si>
    <t>halāts ar garām piedurknēm,ūdens necaurlaidīgs</t>
  </si>
  <si>
    <t>medicīniskās bahilas</t>
  </si>
  <si>
    <t>ķirurģiskās cepurītes</t>
  </si>
  <si>
    <t>dezinfekcijas līdzeklis rokām</t>
  </si>
  <si>
    <t>17.11.2020. Pavadzīmes Nr. 319528 SIA Magnum Medical</t>
  </si>
  <si>
    <t>04.01.2021. Pavadzīmes Nr.21-0002 UAB Barameda</t>
  </si>
  <si>
    <t>22.02.2021. Pavadzīmes Nr. 491/2021 SIA DM Premium</t>
  </si>
  <si>
    <t>24.02.2021.. Pavadzīmes Nr. 444285 SIA Magnum Medical</t>
  </si>
  <si>
    <t>06.04.2021. Pavadzīmes Nr. 207606 SIA ELVIM</t>
  </si>
  <si>
    <t>19.02.2021.. Pavadzīmes Nr. 293412 SIA Medilink</t>
  </si>
  <si>
    <t>19.02.2021 Pavadzīmes Nr. 293412 SIA Medilink</t>
  </si>
  <si>
    <t>12.03.2021.Pavadzīmes Nr. 295042 SIA Medilink</t>
  </si>
  <si>
    <t>12.03.2021. Pavadzīmes Nr. 295042 SIA Medilink</t>
  </si>
  <si>
    <t>15.03.2021.Pavadzīmes Nr. 295092 SIA Medilink</t>
  </si>
  <si>
    <t>08.04.2021.. Pavadzīmes Nr. 059004 SIA TZMO Latvija</t>
  </si>
  <si>
    <t>21.12.2020. Pavadzīmes Nr. 202263 UAB Barameda</t>
  </si>
  <si>
    <t>21.12.2020. Pavadzīmes Nr. 202263 UAB BArameda</t>
  </si>
  <si>
    <t>29.10.2020. Pavadzīmes Nr. 201786 UAB Barameda</t>
  </si>
  <si>
    <t>27.11.2020.Pavadzīmes Nr. 365998 SIA One Med</t>
  </si>
  <si>
    <t>21.12.2020.Pavadzīmes Nr. 202230 UAB Barameda</t>
  </si>
  <si>
    <t>21.12.2020.Pavadzīmes Nr. 202264 UAB Barameda</t>
  </si>
  <si>
    <t>24.02.2021. Pavadzīmes Nr. 258218 SIA PrānaKO</t>
  </si>
  <si>
    <t>28.01.2021. Pavadzīmes Nr. 256225 SIA PrānaKO</t>
  </si>
  <si>
    <t>28.01.2021. Pavadzīmes Nr. 256241 SIA PrānaKO</t>
  </si>
  <si>
    <t>02.02.2021. Pavadzīmes Nr. 020021 SIA Chemi Pharm Latvia</t>
  </si>
  <si>
    <t>17.02.2021. Pavadzīmes Nr. 020201 SIA Chemi Pharm Latvia</t>
  </si>
  <si>
    <t>10.03.2021. Pavadzīmes Nr. 030179 SIA Chemi Pharm Latvia</t>
  </si>
  <si>
    <t>30.03.2021. Pavadzīmes Nr. 030433 SIA Chemi Pharm Latvia</t>
  </si>
  <si>
    <t>25.03.2021. PRGM296026 MEDILINK SIA</t>
  </si>
  <si>
    <t>12.03.2021.CPG21-030205 CHEMI Pharm Latvia SIA</t>
  </si>
  <si>
    <t>02.02.2021. LI21 3022 Lillī SIA</t>
  </si>
  <si>
    <t>24.03.2021. MMD481792 MAGNUM MEDICAL SIA</t>
  </si>
  <si>
    <t>19.01.2021.BBS231492 Baltijas Biroju Serviss SIA</t>
  </si>
  <si>
    <t>29.01.2021. BBS232097 Baltijas Biroju Serviss SIA</t>
  </si>
  <si>
    <t>23.11.2020. RI10632626 SIA TAMRO</t>
  </si>
  <si>
    <t>16.03.2021. PRGM295118 MEDILINK SIA</t>
  </si>
  <si>
    <t>21.05.2020. MED109520 MEDILINK SIA</t>
  </si>
  <si>
    <t>24.11.2020. NMS20-110762 NMS RĪGA SIA</t>
  </si>
  <si>
    <t>04.02.2021. PRA256642 SIA PRĀNA KO</t>
  </si>
  <si>
    <t>13.04.2021. TZMO059198 TZMO Latvija SIA</t>
  </si>
  <si>
    <t>28.01.2021. PRA256185 SIA PRĀNA KO</t>
  </si>
  <si>
    <t>Cimdi nitrila XL bez talka violeti</t>
  </si>
  <si>
    <t>Cimdi nitrila M bez talka zili</t>
  </si>
  <si>
    <t>Cimdi nitrila L bez talka zili</t>
  </si>
  <si>
    <t>Cimdi nitrila L bez talka violeti</t>
  </si>
  <si>
    <t>Cimdi nitrila S bez talka violeti</t>
  </si>
  <si>
    <t>Cimdi Nester.nitrila nepūderēti M</t>
  </si>
  <si>
    <t>Med.cimdi L NITRYLEX long</t>
  </si>
  <si>
    <t>Med.cimdi M,L NITRYLEX BASIC</t>
  </si>
  <si>
    <t>Cimdi Nester.nitrila  bez pūdera XL</t>
  </si>
  <si>
    <t>Dez.līdz.CHLORINEX 60MD 300 tab</t>
  </si>
  <si>
    <t>Mazg.līdz.MEDICAL SOAP SENSETIVE 5L</t>
  </si>
  <si>
    <t>Dez.līdz.BACTICID 5L</t>
  </si>
  <si>
    <t>Dez.līdz. CHEMISEPT MED 5L</t>
  </si>
  <si>
    <t>Dez.līdz. BOZO 5L</t>
  </si>
  <si>
    <t>06.04.2021 Pavadzīme Nr. 058938 SIA TZMO Latvija</t>
  </si>
  <si>
    <t>12.04.2021 Pavadzīme Nr. 059137 SIA TZMO Latvija</t>
  </si>
  <si>
    <t>19.04.2021 Pavadzīme Nr. 059396 SIA TZMO Latvija</t>
  </si>
  <si>
    <t>26.04.2021 Pavadzīme Nr. 059623 SIA TZMO Latvija</t>
  </si>
  <si>
    <t>01.04.2021 Pavadzīme Nr. 492204 SIA Magnum Medical</t>
  </si>
  <si>
    <t>13.04.2021 Pavadzīme Nr. 040268 SIA NMS RIGA</t>
  </si>
  <si>
    <t>22.04.2021 Pavadzīme Nr. 040555 SIA NMS RIGA</t>
  </si>
  <si>
    <t>23.04.2021 Pavadzīme Nr. 040616 SIA NMS RIGA</t>
  </si>
  <si>
    <t>20.04.2021 Pavadzīme Nr. 298148 SIA MEDILINK</t>
  </si>
  <si>
    <t>06.04.2021 Pavadzīme Nr. 040009 SIA CHEMI PHARM LATVIA</t>
  </si>
  <si>
    <t>Cimdi Nitrila bez pūdera L Zila, 100gab/iepak</t>
  </si>
  <si>
    <t>Cimdi Nitrila bez pūdera M Zila, 100gab/iepak</t>
  </si>
  <si>
    <t>Cimdi Nitrila bez pūdera S Caurspīdīgi, 100gab/iepak</t>
  </si>
  <si>
    <t>08.04.2021. Pavadzīme Nr. BBS-235289, SIA Baltijas Biroju Serviss</t>
  </si>
  <si>
    <t xml:space="preserve">Nodibinājums Latvijas Bērnu fonds </t>
  </si>
  <si>
    <t>Sniegts atbalsts 39 pašvaldībām 47 institūcijās,  kompensējot izdevumus 50% apmērā no pašvaldību faktiskajiem papildu izdevumiem par aprīli.</t>
  </si>
  <si>
    <t>Kompensēti izdevumi par aprīli</t>
  </si>
  <si>
    <t>2021.gada aprīlis: Personu skaits,  kurām izmaksāta piemaksa atbilstoši CIIP likuma 47. panta (3) daļai, kopā 217 personas, 21 pašvaldībā, 26 nstitūcijās (aprīlī vidējais piemakasas apmērs, neieskaitot DD VSAOI  133.29 euro)</t>
  </si>
  <si>
    <t>Unikālais pašvaldību skaits pārskata periodā 72</t>
  </si>
  <si>
    <t>MidoSan Gel roku dezinfekcijas gels</t>
  </si>
  <si>
    <t>ORLAV-3131 ELIGEL dezinf.līdz.</t>
  </si>
  <si>
    <t>DETERQUAT-0434 dezinf.līdz.</t>
  </si>
  <si>
    <t>Vienreizējais halāts aizsarg.g.zils ar manž.ABENA</t>
  </si>
  <si>
    <t>Cepurīte apaļa, balta 53cm BOUFFANT</t>
  </si>
  <si>
    <t>Sejas aizsargmaska-VAIROGS 232x280mm zila Abena</t>
  </si>
  <si>
    <t>Maska ķirurģiska-IIR Tips 3-kart.ar gumiju</t>
  </si>
  <si>
    <t>RESPIRATORS (FFP2)</t>
  </si>
  <si>
    <t>Kurpju pārvalki,zili,41x15cm ABENA</t>
  </si>
  <si>
    <t>Cimdi vienreiz.latex"ABENA"M n/pūdr.</t>
  </si>
  <si>
    <t>Vienreiz.kombinezons W-19</t>
  </si>
  <si>
    <t>Kurpju pārvalki,garās caurspīd.</t>
  </si>
  <si>
    <t>PZ Nr.PRA 259918 no 17.03.2021 SIA"PRĀNA KO"</t>
  </si>
  <si>
    <t>Bahilas(garās)</t>
  </si>
  <si>
    <t>Cimdi (nitrila)</t>
  </si>
  <si>
    <t xml:space="preserve">Maska </t>
  </si>
  <si>
    <t>Dezinfekcijas līdzeklis (hlora tabletes)</t>
  </si>
  <si>
    <t>Vienreizlietojamais kombinezons(polipropilēna)</t>
  </si>
  <si>
    <t>18.03.2021. Nr. 260059 "Prāna Ko" SIA - "Kalkūni"</t>
  </si>
  <si>
    <t>11.03.2021. Nr. 030340 "NMS Rīga" SIA - "Kalkūni"</t>
  </si>
  <si>
    <t>22.03.2021. Nr. 058556 "TZMO Latvija" SIA - "Krastiņi"</t>
  </si>
  <si>
    <t>16.03.2021. Nr. 471166 "Magnum Medical" SIA - "Krastiņi"</t>
  </si>
  <si>
    <t>16.03.2021. Nr. 084304 "Mediq Latvija" SIA - "Krastiņi"</t>
  </si>
  <si>
    <t>15.03.2021. Nr. 468706 "Magnum Medical" SIA - "Litene"</t>
  </si>
  <si>
    <t xml:space="preserve">16.03.2021. Nr. 656/2021 "DM Premium" SIA - "Mēmele" </t>
  </si>
  <si>
    <t>17.03.2021. Nr. 210630,  "Medeksperts" SIA</t>
  </si>
  <si>
    <t xml:space="preserve">16.03.2021. Nr. 21-030464 "NMS Rīga" SIA </t>
  </si>
  <si>
    <t xml:space="preserve">16.03.2021. Nr. 295276 "Medilink" SIA </t>
  </si>
  <si>
    <t>15.03.2021. Nr. 259735 "Prāna Ko" SIA</t>
  </si>
  <si>
    <t xml:space="preserve">17.03.2021. Nr. 058441 "TZMO Latvija" SIA </t>
  </si>
  <si>
    <t xml:space="preserve">15.03.2021. Nr. 295325 "Medilink" SIA </t>
  </si>
  <si>
    <t xml:space="preserve">04.03.2021. Nr. 294517 "Medilink" SIA </t>
  </si>
  <si>
    <t xml:space="preserve">16.03.2021. Nr. 471177 "Magnum Medical" SIA </t>
  </si>
  <si>
    <t xml:space="preserve">08.03.2021. Nr. 058089 "TZMO Latvija" SIA </t>
  </si>
  <si>
    <t>18.03.2021. Nr. 030582 "NMS Rīga" SIA</t>
  </si>
  <si>
    <t>15.03.2021. Nr. 295296 "Medilink" SIA"</t>
  </si>
  <si>
    <t>22.03.2021. Nr. 260066 "Prāna Ko" SIA</t>
  </si>
  <si>
    <t xml:space="preserve">18.03.2021. Nr. 657/2021 "DM Premium" SIA </t>
  </si>
  <si>
    <t xml:space="preserve">17.03.2021. Nr. 295377 "Medilink" SIA </t>
  </si>
  <si>
    <t xml:space="preserve">18.03.2021. Nr. 030603 "NMS Rīga" SIA </t>
  </si>
  <si>
    <t xml:space="preserve">18.03.2021. Nr. 030605 "NMS Rīga" SIA </t>
  </si>
  <si>
    <t xml:space="preserve">18.03.2021. Nr. 295497 "Medilink" SIA </t>
  </si>
  <si>
    <t xml:space="preserve">19.03.2021. Nr. 475713 "Magnum Medical" SIA </t>
  </si>
  <si>
    <t xml:space="preserve">17.03.2021. Nr. 206880 "Elvim" SIA </t>
  </si>
  <si>
    <t>15.03.2021. Nr. 030420 "NMS Rīga" SIA</t>
  </si>
  <si>
    <t xml:space="preserve">18.03.2021. Nr. 667/2021 "DM Premium" SIA </t>
  </si>
  <si>
    <t xml:space="preserve">18.03.2021. Nr. 000368551 "OneMed" SIA </t>
  </si>
  <si>
    <t>filiāle  "Krastiņi"</t>
  </si>
  <si>
    <t>cimdi nitrila N101</t>
  </si>
  <si>
    <t>salvetes dezinfekcijai</t>
  </si>
  <si>
    <t>Dezinfekcijas līdzeklis (Bacticid AF rokām)</t>
  </si>
  <si>
    <t>Dezinfekcijas līdzeklis (Chemisept rokām)</t>
  </si>
  <si>
    <t>Dezinfekcijas līdzeklis (Nocolyse one shot 12%)</t>
  </si>
  <si>
    <t>Dezinfekcijas līdzeklis (Nocolyse 6%)</t>
  </si>
  <si>
    <t>Cimdi Nitila nesterili</t>
  </si>
  <si>
    <t>Cimdi nitrila nesterili nepūderēti</t>
  </si>
  <si>
    <t>halāti vienreizlietojamie</t>
  </si>
  <si>
    <t>priekšauts vienreizlietojams</t>
  </si>
  <si>
    <t>respirators ar aizsardzības pakāpi FFP2</t>
  </si>
  <si>
    <t>kombinezons</t>
  </si>
  <si>
    <t>Cimdi nitrila</t>
  </si>
  <si>
    <t>Cimdi nitrila vienreizlietojamie nesterili nepūderēti</t>
  </si>
  <si>
    <t>Cepure  (medicīniska)</t>
  </si>
  <si>
    <t>Dezinfekcijas līdzeklis ( dezinfekcijas iekārtai - 12%)</t>
  </si>
  <si>
    <t>Dezinfekcijas līdzeklis (dezinfekcijas iekārtai - 6%)</t>
  </si>
  <si>
    <t>Dezinfekcijas līdzeklis (dezinfekcijas iekārtai - 12%)</t>
  </si>
  <si>
    <t>03.03.2021. Pavadzīmes Nr.053633 A.G.A. LTD SIA</t>
  </si>
  <si>
    <t>05.03.2021. Pavadzīmes Nr.PRGM 294609 MEDILINK SIA</t>
  </si>
  <si>
    <t>08.03.2021. Pavadzīmes Nr.PRGM 294712 MEDILINK SIA</t>
  </si>
  <si>
    <t>08.03.2021. Pavadzīmes Nr.NMS 030240 NMS RIGA SIA</t>
  </si>
  <si>
    <t>08.03.2021. Pavadzīmes Nr.ARB 107727 ARBOR MEDICAL KORPORĀCIJA SIA</t>
  </si>
  <si>
    <t>09.03.2021. Pavadzīmes Nr.DM 596/2021 DM PREMIUM SIA</t>
  </si>
  <si>
    <t>09.03.2021. Pavadzīmes Nr.MQ 084171 MEDIQ LATVIJA SIA</t>
  </si>
  <si>
    <t>09.03.2021. Pavadzīmes Nr.PRA 259318 PRĀNA KO SIA</t>
  </si>
  <si>
    <t>10.03.2021. Pavadzīmes Nr.NMS21 030314 NMS RIGA SIA</t>
  </si>
  <si>
    <t>10.03.2021. Pavadzīmes Nr.AMR 00621 AMRID SIA</t>
  </si>
  <si>
    <t>10.03.2021. Pavadzīmes Nr.PRA 259487 PRĀNA KO SIA</t>
  </si>
  <si>
    <t>10.03.2021. Pavadzīmes Nr.DM 612/2021 DM PREMIUM SIA</t>
  </si>
  <si>
    <t>10.03.2021. Pavadzīmes Nr.AMR 00620 AMRID SIA</t>
  </si>
  <si>
    <t>11.03.2021. Pavadzīmes Nr.MMA 466399 MAGNUM MEDICAL SIA</t>
  </si>
  <si>
    <t>11.03.2021. Pavadzīmes Nr.TZMO 058228 TZMO Latvija SIA</t>
  </si>
  <si>
    <t>11.03.2021. Pavadzīmes Nr.AMR 00624 AMRID SIA</t>
  </si>
  <si>
    <t>11.03.2021. Pavadzīmes Nr.AMR 00627 AMRID SIA</t>
  </si>
  <si>
    <t>11.03.2021. Pavadzīmes Nr.AMR 00625 AMRID SIA</t>
  </si>
  <si>
    <t>12.03.2021. Pavadzīmes Nr.NMS21 030389 NMS RIGA SIA</t>
  </si>
  <si>
    <t>12.03.2021. Pavadzīmes Nr.PRGM 295187 MEDILINK SIA</t>
  </si>
  <si>
    <t>15.03.2021. Pavadzīmes Nr.PRA 259624 PRĀNA KO SIA</t>
  </si>
  <si>
    <t>15.03.2021. Pavadzīmes Nr.DM 645/2021 DM PREMIUM SIA</t>
  </si>
  <si>
    <t>15.03.2021. Pavadzīmes Nr.PRGM 295361 MEDILINK SIA</t>
  </si>
  <si>
    <t>16.03.2021. Pavadzīmes Nr.NMS21030461 NMS RIGA SIA</t>
  </si>
  <si>
    <t>16.03.2021. Pavadzīmes Nr.DM 653/2021 DM PREMIUM SIA</t>
  </si>
  <si>
    <t>16.03.2021. Pavadzīmes Nr.LI21 3175 LILLĪ SIA</t>
  </si>
  <si>
    <t>16.03.2021. Pavadzīmes Nr.DM 652/2021 DM PREMIUM SIA</t>
  </si>
  <si>
    <t>17.03.2021. Pavadzīmes Nr.NMS21 030530 NMS RIGA SIA</t>
  </si>
  <si>
    <t>18.03.2021. Pavadzīmes Nr.MMD 475616  MAGNUM MEDICAL SIA</t>
  </si>
  <si>
    <t>18.03.2021. Pavadzīmes Nr.PRA 260030 PRĀNA KO SIA</t>
  </si>
  <si>
    <t>19.03.2021. Pavadzīmes Nr.PRGM 295793 MEDILINK SIA</t>
  </si>
  <si>
    <t>22.03.2021. Pavadzīmes Nr.DM 707/2021 DM PREMIUM SIA</t>
  </si>
  <si>
    <t>22.03.2021. Pavadzīmes Nr.LI21 3226 LILLĪ SIA</t>
  </si>
  <si>
    <t>25.03.2021. Pavadzīmes Nr.PRGM 296219 MEDILINK SIA</t>
  </si>
  <si>
    <t>30.03.2021. Pavadzīmes Nr.AMR 00647 AMRID SIA</t>
  </si>
  <si>
    <t>30.03.2021. Pavadzīmes Nr.AMR 00648 AMRID SIA</t>
  </si>
  <si>
    <t xml:space="preserve"> gb </t>
  </si>
  <si>
    <t>Dezinfekcijas līdzeklis OXYPY</t>
  </si>
  <si>
    <t xml:space="preserve">Dezinfekcijas līdzeklis NICOLYSE ONE SHOT </t>
  </si>
  <si>
    <t xml:space="preserve">Dezinfekcijas līdzeklis NICOLYSE </t>
  </si>
  <si>
    <t>Halāts vienreizlietojams apmeklētājiem XL</t>
  </si>
  <si>
    <t>Halāts vienreizlietojams apmeklētājiem L</t>
  </si>
  <si>
    <t>Veļas komplekts vienreizlietojams L</t>
  </si>
  <si>
    <t>Halāts polipropilēna  XL</t>
  </si>
  <si>
    <t>Halāts medicīniskais ar spiedpogām XXL</t>
  </si>
  <si>
    <t>Maska sejas ar gumiju</t>
  </si>
  <si>
    <t>Maska - resperātors</t>
  </si>
  <si>
    <t>Cepure gofrēta zila vienreiz lietojama</t>
  </si>
  <si>
    <t xml:space="preserve">Līdzeklis dezinfekcijai virsmām BACTICID AF </t>
  </si>
  <si>
    <t xml:space="preserve">Līdzeklis dezinfekcijai rokām CHEMISEPT R </t>
  </si>
  <si>
    <t>Cimdi nitrila XL nesterili bez pūdera</t>
  </si>
  <si>
    <t>Cimdi nitrila L nesterili bez pūdera</t>
  </si>
  <si>
    <t xml:space="preserve">Cimdi NITRILA izm.M </t>
  </si>
  <si>
    <t xml:space="preserve">Cimdi NITRILA izm.L </t>
  </si>
  <si>
    <t xml:space="preserve">Cimdi LATEXA izm.S </t>
  </si>
  <si>
    <t>Cimdi LATEXA izm.M</t>
  </si>
  <si>
    <t xml:space="preserve">Cimdi LATEXA izm.M </t>
  </si>
  <si>
    <t>Cimdi LATEXA izm.L</t>
  </si>
  <si>
    <t xml:space="preserve">Cimdi LATEXA izm. L </t>
  </si>
  <si>
    <t>Kombinzons vienreizlietojams XL</t>
  </si>
  <si>
    <t>19.03.2021. Nr. 00639  Amrid, SIA</t>
  </si>
  <si>
    <t>16.03.2021. Nr. 00637  Amrid, SIA</t>
  </si>
  <si>
    <t>15.03.2021. Nr. AMR-00626  Amrid, SIA</t>
  </si>
  <si>
    <t>24.03.2021. BM21_0828/1 Barameda UAB</t>
  </si>
  <si>
    <t>31.03.2021. BM21_0839 Barameda UAB</t>
  </si>
  <si>
    <t>29.03.2021. ELV207320 ELVIM, SIA</t>
  </si>
  <si>
    <t>31.03.2021. PRGM296365 Medilink, SIA</t>
  </si>
  <si>
    <t>24.03.2021. PRGM295894 Medilink, SIA</t>
  </si>
  <si>
    <t>25.03.2021. NMS21-030746 NMS RIGA, SIA</t>
  </si>
  <si>
    <t>30.03.2021. NMS21-030870 NMS RIGA, SIA</t>
  </si>
  <si>
    <t>30.03.2021.ELV207336, ELVIM, SIA</t>
  </si>
  <si>
    <t>15.03.2021. BM21_0732, Baramed, UAB</t>
  </si>
  <si>
    <t xml:space="preserve">cimdi vinila </t>
  </si>
  <si>
    <t>Medicīniskais kombinzons/aizsargtērps</t>
  </si>
  <si>
    <t>Sejas maskas medicīnas</t>
  </si>
  <si>
    <t>Vinila cimdi  - Medicīniskie vienreiz lietojamie cimdi (nesterili)</t>
  </si>
  <si>
    <t>Medicīnas halāts ar garām piedurknēm, ūdens necaurlaidīgs (vienreizlietojams)</t>
  </si>
  <si>
    <t>Nitrila cimdi  - Medicīniskie vienreiz lietojamie cimdi (nesterili)</t>
  </si>
  <si>
    <t>Lateksa cimdi  - Medicīniskie vienreiz lietojamie cimdi (nesterili)</t>
  </si>
  <si>
    <t>Ķirurģiskā cepurīte (vienreizlietojama)</t>
  </si>
  <si>
    <t>Dezinfekcijas līdzeklis virsmām[1]</t>
  </si>
  <si>
    <t>Virsvalks/halāts ar garām piedurknēm, ūdens necaurlaidīgs (vienreizlietojams)</t>
  </si>
  <si>
    <t xml:space="preserve">Resperators Baltic mask BM </t>
  </si>
  <si>
    <t>01.03.2021 Pavadzīme Nr. PRGM 294162 SIA Medilink</t>
  </si>
  <si>
    <t>11.03.2021 Pavadzīme Nr. ELV 206658 SIA Elvim</t>
  </si>
  <si>
    <t>11.03.2021 Pavadzīme Nr. MMD 467238 SIA Magnum Medical</t>
  </si>
  <si>
    <t xml:space="preserve">03.03.2021. Pavadzīmes Nr. PRGM 294406 SIA Medilink </t>
  </si>
  <si>
    <t>05.03.2021. Pavadzīme Nr. MMD 459348 SIA Magnum Medical</t>
  </si>
  <si>
    <t>05.03.2021. Pavadzīme Nr. TZMO 058032 SIA TZMO Latvija</t>
  </si>
  <si>
    <t xml:space="preserve">11.03.2021. Pavadzīmes Nr. PRGM 295092 SIA Medilink </t>
  </si>
  <si>
    <t xml:space="preserve">12.03.2021. Pavadzīmes Nr. PRGM 295256 SIA Medilink </t>
  </si>
  <si>
    <t>12.03.2021. Pavadzīme Nr. TZMO 058288 SIA TZMO Latvija</t>
  </si>
  <si>
    <t>12.03.2021. Pavadzīmes Nr. PRA 259666 SIA Prāna Ko</t>
  </si>
  <si>
    <t>15.03.2021. Pavadzīmes Nr. PRA 259629 SIA Prāna Ko</t>
  </si>
  <si>
    <t>15.03.2021. Pavadzīmes Nr. PRA 259771 SIA Prāna Ko</t>
  </si>
  <si>
    <t>15.03.2021. Pavadzīme Nr. LI21 3171 SIA Lillī</t>
  </si>
  <si>
    <t xml:space="preserve">16.03.2021. Pavadzīmes Nr. PRGM 295423 SIA Medilink </t>
  </si>
  <si>
    <t>16.03.2021. Pavadzīmes Nr. PRA 259820 SIA Prāna Ko</t>
  </si>
  <si>
    <t>16.03.2021. Pavadzīme Nr. MMD 472570 SIA Magnum Medical</t>
  </si>
  <si>
    <t>17.03.2021. Pavadzīme Nr. TZMO 058425 SIA TZMO Latvija</t>
  </si>
  <si>
    <t>17.03.2021. Pavadzīme Nr. NMS21-030578 SIA NMS Riga</t>
  </si>
  <si>
    <t>17.03.2021. Pavadzīme Nr. LI21 3198 SIA Lillī</t>
  </si>
  <si>
    <t>18.03.2021. Pavadzīme Nr. MMD 476573 SIA Magnum Medical</t>
  </si>
  <si>
    <t>19.03.2021. Pavadzīme Nr. NMS21-030671 SIA NMS Riga</t>
  </si>
  <si>
    <t>19.03.2021. Pavadzīme Nr. NMS21-030670 SIA NMS Riga</t>
  </si>
  <si>
    <t>22.03.2021. Pavadzīme Nr. BLV 286677 SIA B.Braun Medical</t>
  </si>
  <si>
    <t>22.03.2021. Pavadzīmes Nr. PRA 260188 SIA Prāna Ko</t>
  </si>
  <si>
    <t>24.03.2021. Pavadzīme Nr. BLV 286867 SIA B.Braun Medical</t>
  </si>
  <si>
    <t xml:space="preserve">22.03.2021. Pavadzīmes Nr. PRGM 295912 SIA Medilink </t>
  </si>
  <si>
    <t>26.03.2021. Pavadzīme Nr. TZMO 058739 SIA TZMO Latvija</t>
  </si>
  <si>
    <t>25.03.2021. Pavadzīme Nr. ONE 000368711 SIA OneMed</t>
  </si>
  <si>
    <t>12.03.2021.Pavadzīme Nr 466495 SIA Magnu Medical</t>
  </si>
  <si>
    <t>VSAC Rīga filiāles</t>
  </si>
  <si>
    <t>Dezinfelcijas līdzeklis rokām Chemisept</t>
  </si>
  <si>
    <t>Sejas maskas Respirators BALTIC FFP2 Nr10</t>
  </si>
  <si>
    <t>Maska ķirurģiskā</t>
  </si>
  <si>
    <t>Medicīniskais kombinzons/aizsargtērps ar rāvejslē. Un kapuci</t>
  </si>
  <si>
    <t>Medicīnas halāts  sterils XL</t>
  </si>
  <si>
    <t>Medicinas halāts ar spied pogu XXL</t>
  </si>
  <si>
    <t>Cimdi lateksa M</t>
  </si>
  <si>
    <t>Cimdi lateksa  L</t>
  </si>
  <si>
    <t>Cimdi lateksa Sensitive Xl</t>
  </si>
  <si>
    <t>Bahilas garās  35cm / 50cm</t>
  </si>
  <si>
    <t xml:space="preserve"> Ambulex lateks cimdi M</t>
  </si>
  <si>
    <t xml:space="preserve"> Ambulex lateks cimdi XL</t>
  </si>
  <si>
    <t>Ambulex lateksa cimdi M</t>
  </si>
  <si>
    <t>Ambulex lateksa cimdi Xl</t>
  </si>
  <si>
    <t>Ambulex nitrila cimdi  M bez talka</t>
  </si>
  <si>
    <t>Ambulex nitrila cimdi L bez talka</t>
  </si>
  <si>
    <t>Cepure PP BOUFFAnt, baltas</t>
  </si>
  <si>
    <t>Halāts apmeklētāju vienr.nest.neausts XL</t>
  </si>
  <si>
    <t>Cimdi lateksa nesterili   M</t>
  </si>
  <si>
    <t>Halāts apmeklētajiem ar aproci XL</t>
  </si>
  <si>
    <t xml:space="preserve">Dezifekcijas līdzeklis rokām CHemisept </t>
  </si>
  <si>
    <t>Halāts poliprop,,Med Comfotrt" M/L</t>
  </si>
  <si>
    <t>Halāts poliprop,,Med Comfotrt" L/XL</t>
  </si>
  <si>
    <t>Maska ķirurģiska IIR 3-kārt.ar gumiju</t>
  </si>
  <si>
    <t>Cimdi Latex Dermagel COAted PF M</t>
  </si>
  <si>
    <t>Cimdi Latex Dermagel COAted PF L</t>
  </si>
  <si>
    <t>Maska ķirurģiska  3-kārt.ar gumiju nest. Zila</t>
  </si>
  <si>
    <t>RespiratorsBaltic Masks BM 001 FFP2</t>
  </si>
  <si>
    <t>Halāti medicīnieskie</t>
  </si>
  <si>
    <t>Cimdi vinila M</t>
  </si>
  <si>
    <t>Cimdi vinila L</t>
  </si>
  <si>
    <t>Cimdi vinila XL</t>
  </si>
  <si>
    <t>Cimdi vinila S</t>
  </si>
  <si>
    <t>17.03.2021. Pavadzīme Nr NMS21- 030595  NMS Rīga</t>
  </si>
  <si>
    <t>11.03.2021. Pavadzīme Nr ELV206670 ELVIM SIA</t>
  </si>
  <si>
    <t>11.03.2021.Pavadzīme Nr  MMD 466972 SIA Magnum Medical</t>
  </si>
  <si>
    <t>16.03.2021.Pavadzīme Nr MMD 472162 SIA Magnum Medical</t>
  </si>
  <si>
    <t>11.03.2021. Pavadzīme Nr ELV206672 ELVIM SIA</t>
  </si>
  <si>
    <t>11.03.2021.Pavadzīme Nr PRGM 295113 SIA Medilink</t>
  </si>
  <si>
    <t>11.03.2021. Pavadzīme Nr PGRM 295110 SIA Medilin</t>
  </si>
  <si>
    <t>11.03.2021.Pavadzīme Nr PRGM 295109 SIA Medilink</t>
  </si>
  <si>
    <t>11.03.2021. Pavadzīme MED 210612 SIA Medeksperts</t>
  </si>
  <si>
    <t>12.03.2021.Pavadzīme TZMO058290 TZMO Latvija</t>
  </si>
  <si>
    <t>12.03.2021.Pavadzīme TZMO058291 TZMO Latvija</t>
  </si>
  <si>
    <t>15.03..2021. Pavadzīme LI21 3167  Lillī SIA</t>
  </si>
  <si>
    <t>15.03..2021. Pavadzīme DM644/2021 SIA DM Premium</t>
  </si>
  <si>
    <t>16.03.2021.Pavadzīme Barameda BM21_0720</t>
  </si>
  <si>
    <t>22.03.2021. Pavadzīme Nr ELV207078  ELVIM SIA</t>
  </si>
  <si>
    <t>22.03.2021. Pavadzīme Nr PRA260242 SIA Prāna Ko</t>
  </si>
  <si>
    <t>29.03.2021.Pavadzīme NMS21-030831 NMS Rīga</t>
  </si>
  <si>
    <t>29.03.2021. Pavadzīme PRGM296493  SIA Medilink</t>
  </si>
  <si>
    <t>12.03.2021. Pavadzīme MMD 468154 Magnum medical</t>
  </si>
  <si>
    <t xml:space="preserve">16.03.2021. Pavadzīme PRGM 295423 SIA Medilink </t>
  </si>
  <si>
    <t>04.03.2021. Pavadzīme PRGM 294478 SIA Medilink</t>
  </si>
  <si>
    <t xml:space="preserve">23.03.2021 Pavadzīme PRGM 295976 Medilink </t>
  </si>
  <si>
    <t xml:space="preserve">11.03.2021 Pavadzīme PRGM 295181 Medilink </t>
  </si>
  <si>
    <t xml:space="preserve">11.03.2021 Pavadzīme PRGM 295051 Medilink </t>
  </si>
  <si>
    <t>komp</t>
  </si>
  <si>
    <t>kompl</t>
  </si>
  <si>
    <t>respiratori FFP2NR ar vārstu</t>
  </si>
  <si>
    <t>Halāts medicīnas XL</t>
  </si>
  <si>
    <t>Halāts medicīnas XXL</t>
  </si>
  <si>
    <t>Halāts medicīnas XL ar aprocēm</t>
  </si>
  <si>
    <t>Kombnezons XXXL</t>
  </si>
  <si>
    <t>maskas ķir. 3-kārt. ar gumiju</t>
  </si>
  <si>
    <t xml:space="preserve">Dezinfekcijas līdzeklis virsmām BACTICID ar smidz. </t>
  </si>
  <si>
    <t xml:space="preserve">Dezinfekcijas līdzeklis virsmām BACTICID </t>
  </si>
  <si>
    <t>Dezinfekcijas līdzeklis rokām CHEMISEPT ar dozatoru</t>
  </si>
  <si>
    <t xml:space="preserve">Dezinfekcijas līdzeklis rokām CHEMISEPT </t>
  </si>
  <si>
    <t>Cepures medicīnas baltas</t>
  </si>
  <si>
    <t>Halāts medicīnas L</t>
  </si>
  <si>
    <t>Medicīnas komplekts - bikses un jaka XXL</t>
  </si>
  <si>
    <t>Medicīnas komplekts - bikses un jaka XL</t>
  </si>
  <si>
    <t>Cimdi vinila S izm</t>
  </si>
  <si>
    <t>Cimdi vinila M izm</t>
  </si>
  <si>
    <t>Cimdi vinila L izm</t>
  </si>
  <si>
    <t>Cimdi vinila XL izm</t>
  </si>
  <si>
    <t>Cimdi nitrila M izm</t>
  </si>
  <si>
    <t>Cimdi nitrila L izm</t>
  </si>
  <si>
    <t>Cepures medicīnas gofrētas baltas</t>
  </si>
  <si>
    <t>Halāts medicīnas XXL balts</t>
  </si>
  <si>
    <t>19.03.2021. Pavadzīmes Nr. ELV207018 SIA ELVIM</t>
  </si>
  <si>
    <t>19.03.2021. Pavadzīmes Nr. ELV207017 SIA ELVIM</t>
  </si>
  <si>
    <t>16.03.2021. Pavadzīmes Nr. DM651/2021 SIA DM PREMIUM</t>
  </si>
  <si>
    <t>15.03.2021. Pavadzīmes Nr. PRA 259626 SIA PRĀNA KO</t>
  </si>
  <si>
    <t>15.03.2021. Pavadzīmes Nr. NMS21-030446 SIA NMS RIGA</t>
  </si>
  <si>
    <t>15.03.2021. Pavadzīmes Nr. NMS21-030449 SIA NMS RIGA</t>
  </si>
  <si>
    <t>15.03.2021. Pavadzīmes Nr. NMS21-030445 SIA NMS RIGA</t>
  </si>
  <si>
    <t>12.03.2021. Pavadzīmes Nr. LI21 3168 SIA Lillī</t>
  </si>
  <si>
    <t>12.03.2021. Pavadzīmes Nr. LI21 3170 SIA Lillī</t>
  </si>
  <si>
    <t>12.03.2021. Pavadzīmes Nr. MQ-084256 SIA Mediq Latvija</t>
  </si>
  <si>
    <t>12.03.2021. Pavadzīmes Nr. BM21_0719 UAB "Barameda"</t>
  </si>
  <si>
    <t>11.03.2021. Pavadzīmes Nr. PRGM295127 SIA Medilink</t>
  </si>
  <si>
    <t>11.03.2021. Pavadzīmes Nr. PRGM295128 SIA Medilink</t>
  </si>
  <si>
    <t>11.03.2021. Pavadzīmes Nr. PRGM295130 SIA Medilink</t>
  </si>
  <si>
    <t>11.03.2021. Pavadzīmes Nr. PRGM295133 SIA Medilink</t>
  </si>
  <si>
    <t>11.03.2021. Pavadzīmes Nr. PRGM295143 SIA Medilink</t>
  </si>
  <si>
    <t>11.03.2021. Pavadzīmes Nr. PRGM295144 SIA Medilink</t>
  </si>
  <si>
    <t>Apavu pārvali - bahilas</t>
  </si>
  <si>
    <t>Halāts M/L</t>
  </si>
  <si>
    <t>Halāts XXL</t>
  </si>
  <si>
    <t>Halāts XL</t>
  </si>
  <si>
    <t xml:space="preserve">Maska ķirurģiskā </t>
  </si>
  <si>
    <t xml:space="preserve">Cimdi Vinila S </t>
  </si>
  <si>
    <t>Medicīniskais halāts L</t>
  </si>
  <si>
    <t xml:space="preserve">Respirators FFP2 </t>
  </si>
  <si>
    <t>Respirators Baltic masks</t>
  </si>
  <si>
    <t>Halāts nesterilas nautusa materiāls XL</t>
  </si>
  <si>
    <t>Cepure</t>
  </si>
  <si>
    <t>Cimdi vinila maimed vinyl bez pūdera nesterili</t>
  </si>
  <si>
    <t>Halāts medicīnisks, balts XXL</t>
  </si>
  <si>
    <t xml:space="preserve">Cimdi nitrila M nesterīli bez pūdera </t>
  </si>
  <si>
    <t>Cimdi vinila S nesterīli,bez pūdera</t>
  </si>
  <si>
    <t xml:space="preserve">Cimdi vinila M nesterīli, bez pūdera </t>
  </si>
  <si>
    <t xml:space="preserve">Cimdi vinila L nesterīli, bez pūdera </t>
  </si>
  <si>
    <t>15.03.2021 Pavadzīme MQ - 084276 SIA Mediq Latvija</t>
  </si>
  <si>
    <t xml:space="preserve">11.03.2021 Pavadzīme PRGM 295052 Medilink </t>
  </si>
  <si>
    <t>15.03.2021 Pavadzīme NMS21- 030448 NMS Rīga SIA</t>
  </si>
  <si>
    <t>15.03.2021 Pavadzīme NMS21- 030447 NMS Rīga SIA</t>
  </si>
  <si>
    <t xml:space="preserve">15.03.2021 Pavadzīme ELV 206830 ELVIM SIA </t>
  </si>
  <si>
    <t>15.03.2021 Pavadzīme PRA259720 PRANA CO SIA</t>
  </si>
  <si>
    <t xml:space="preserve">15.03.2021 Pavadzīme PRGM 295404 Medilink </t>
  </si>
  <si>
    <t>16.03.2021 Pavadzīme PRA259818 PRANA CO SIA</t>
  </si>
  <si>
    <t xml:space="preserve">17.03.2021 Pavadzīme TZMO 058435 TZMO Latvija </t>
  </si>
  <si>
    <t>19.03.2021 Pavadzīme ELV 207019 ELVIM SIA</t>
  </si>
  <si>
    <t>11.03.2021. Pavadzīmes Nr. 467093 SIA Magnum Medical</t>
  </si>
  <si>
    <t>12.03.2021. Pavadzīmes Nr. NMS21-030401 SIA NMS RIGA</t>
  </si>
  <si>
    <t>11.03.2021. Pavadzīmes Nr. ELV206673 SIA ELVIM</t>
  </si>
  <si>
    <t>11.03.2021. Pavadzīmes Nr. MQ-084243 SIA Mediq Latvija</t>
  </si>
  <si>
    <t>11.03.2021. Pavadzīmes Nr. PRGM295115  SIA Medilink</t>
  </si>
  <si>
    <t>15.03.2021. Pavadzīme Nr.DM 643/2021 SIA DM PREMIUM</t>
  </si>
  <si>
    <t>12.03.2021. Pavadzīmes Nr.LI21 3165 SIALillī</t>
  </si>
  <si>
    <t>01.03.2021. Medilink  PRGM 294140</t>
  </si>
  <si>
    <t>22.03.2021. Medilink PRGM 295945</t>
  </si>
  <si>
    <t>22.03.2021. Medilink PRGM 295943</t>
  </si>
  <si>
    <t>22.03.2021. Medilink PRGM 295944</t>
  </si>
  <si>
    <t>Halāts medicīnas XL zils</t>
  </si>
  <si>
    <t>Halāts medicīnas M/L zaļ</t>
  </si>
  <si>
    <t>Maskas ķirurģiskās ar gumijām</t>
  </si>
  <si>
    <t>Kombinezons sterils XL</t>
  </si>
  <si>
    <t>Kombinezons sterils XXL</t>
  </si>
  <si>
    <t>Maska ar gumijām un 3 kārtas</t>
  </si>
  <si>
    <t xml:space="preserve">Bahilas baltas </t>
  </si>
  <si>
    <t xml:space="preserve">Cimdi nitrila S </t>
  </si>
  <si>
    <t xml:space="preserve">Ambulex nitrila cimdi S </t>
  </si>
  <si>
    <t>Ambulex nitrila cimdi L</t>
  </si>
  <si>
    <t>Cimdi nitrylex M</t>
  </si>
  <si>
    <t>Cimdi nitrylex L</t>
  </si>
  <si>
    <t xml:space="preserve">Cepure medicīniska balta </t>
  </si>
  <si>
    <t xml:space="preserve">Dezinfekcijas līdzeklis 5 L </t>
  </si>
  <si>
    <t>Kombinezons XL ar lenti</t>
  </si>
  <si>
    <t>Halāts XL ar aproci</t>
  </si>
  <si>
    <t>Halāts  XXL ar kapuci</t>
  </si>
  <si>
    <t xml:space="preserve">Halāts paaugstinātas aizsardzības sterils XL </t>
  </si>
  <si>
    <t xml:space="preserve">Halāts paaugstinātas aizsardzības sterils XXL </t>
  </si>
  <si>
    <t>Aizsargbrilles Foggy light tipa</t>
  </si>
  <si>
    <t>Ķirurģiskā maksa</t>
  </si>
  <si>
    <t>Ķirurģiskais halāts L</t>
  </si>
  <si>
    <t>Ķirurģiskais halāts XL</t>
  </si>
  <si>
    <t>Ķirurģiskais sterils halāts L</t>
  </si>
  <si>
    <t>Halāts medicīniskais nesterils zils XL</t>
  </si>
  <si>
    <t>Cimdi lateksa</t>
  </si>
  <si>
    <t>Halāts med. Nesterilizēts XL</t>
  </si>
  <si>
    <t>Cepure - berete</t>
  </si>
  <si>
    <t>Cimdi vinila</t>
  </si>
  <si>
    <t>Cimdi vinila L izmērs</t>
  </si>
  <si>
    <t>11.03.2021. Pavadzīmes Nr. PRGM295151 SIA Medilink</t>
  </si>
  <si>
    <t>11.03.2021. Pavadzīmes Nr. PRGM295161 SIA Medilink</t>
  </si>
  <si>
    <t>11.03.2021. Pavadzīmes Nr. PRGM295153 SIA Medilink</t>
  </si>
  <si>
    <t>11.03.2021. Pavadzīmes Nr. MMD 467088 SIA MAGNUM MEDICAL</t>
  </si>
  <si>
    <t>11.03.2021. Pavadzīmes Nr. MQ-084242 SIA Mediq Latvija</t>
  </si>
  <si>
    <t>11.03.2021. Pavadzīmes Nr. ELV206671 SIA ELVIM</t>
  </si>
  <si>
    <t>22.03.2021. Pavadzīme Medilink PRGM 295944</t>
  </si>
  <si>
    <t>23.03.2021. Pavadzīme ONE 000368650</t>
  </si>
  <si>
    <t>23.03.2021. Pavadzīme ONE 000368649</t>
  </si>
  <si>
    <t>23.03.2021. Pavadzīme Lilli LI21 3230</t>
  </si>
  <si>
    <t>24.03.2021. Pavadzīme TZMO 058622</t>
  </si>
  <si>
    <t>24.03.2021. Pavadzīme NMS Rīga NMS21-030747</t>
  </si>
  <si>
    <t>25.03.2021. Pavadzīme Lilli LI21 3233</t>
  </si>
  <si>
    <t>17.03.2021. Pavadzīme NMS Rīga NMS21-030570</t>
  </si>
  <si>
    <t>25.03.2021. Pavadzīme NMS Rīga  NMS21-030761</t>
  </si>
  <si>
    <t>22.03.2021. Pavadzīme Nr. ELV207100 SIA ELVIM</t>
  </si>
  <si>
    <t>08.03.2021. Pavadzīme Nr. BM21_0679 UAB Barameda</t>
  </si>
  <si>
    <t>09.03.2121 Pavadzīme Nr. DM 591/2021 SIA DM Premium</t>
  </si>
  <si>
    <t>19.03.2021 Pavadzīme Nr. DM 699/2021 SIA DM Premium</t>
  </si>
  <si>
    <t>24.03.2021 Pavadzīme Nr. DM 733/2021 SIA DM Premium</t>
  </si>
  <si>
    <t>16.03.2021 Pavadzīme Nr. PAR 259839 SIA Prāna Ko</t>
  </si>
  <si>
    <t>24.03.2021 Pavadzīme Nr. TZMO 058628 SIA TZMO Latvija</t>
  </si>
  <si>
    <t xml:space="preserve">24.03.2021 Pavadzīme PRGM 296129 Medilink </t>
  </si>
  <si>
    <t xml:space="preserve">16.03.2021 Pavadzīme PRGM 295433 Medilink </t>
  </si>
  <si>
    <t>01.03.2021. Medilink  PRGM 295433</t>
  </si>
  <si>
    <t>01.03.2021. Medilink  PRGM 295434</t>
  </si>
  <si>
    <t>01.03.2021. Medilink  PRGM 295435</t>
  </si>
  <si>
    <t>01.03.2021. Medilink  PRGM 295436</t>
  </si>
  <si>
    <t>01.03.2021. Medilink  PRGM 295437</t>
  </si>
  <si>
    <t>Cimdi Lateksa L</t>
  </si>
  <si>
    <t>Lateksa cimdi basic</t>
  </si>
  <si>
    <t>Halāts medicīniskais M/L</t>
  </si>
  <si>
    <t>Kombinzons ar rāvējslēdzi, kapuci</t>
  </si>
  <si>
    <t>Halāts medicīnisks vienreizlietojams</t>
  </si>
  <si>
    <t xml:space="preserve">Dezinfekcijas līdzeklis telpām </t>
  </si>
  <si>
    <t>Cimdi latexa</t>
  </si>
  <si>
    <t>09.04.2021. Nr. 083093,  "Mediq Latvija" SIA</t>
  </si>
  <si>
    <t>22.04.2021. Nr. 00655 "Amrid" SIA</t>
  </si>
  <si>
    <t xml:space="preserve">23.04.2021. Nr. 21-040590 "NMS Rīga" SIA </t>
  </si>
  <si>
    <t xml:space="preserve">23.04.2021. Nr. 298467 "Medilink" SIA </t>
  </si>
  <si>
    <t xml:space="preserve">15.04.2021. Nr. 040356 "NMS Rīga" SIA </t>
  </si>
  <si>
    <t>23.04.2021. Nr. 521586 "Magnum Medical" SIA</t>
  </si>
  <si>
    <t>Halāts apmeklētājiem vienreizlietojams XL</t>
  </si>
  <si>
    <t>Veļas komplekts vienreizlietojams XXXL</t>
  </si>
  <si>
    <t>Maska resperators FFP2</t>
  </si>
  <si>
    <t>Cimdi nitrila S nesterili bez pūdera 100gab./iep.</t>
  </si>
  <si>
    <t>01.04.2021 Nr.DM766/2021 DM Premium, SIA</t>
  </si>
  <si>
    <t>01.04.2021 Nr.MED 210775 Medeksperts, SIA</t>
  </si>
  <si>
    <t>14.04.2021 Nr.TZMO 059204 TZMO Latvija, SIA</t>
  </si>
  <si>
    <t>Dezinfekcijas līdzeklis 5L</t>
  </si>
  <si>
    <t>Dezinfekcijas roku salvetes 150gb.</t>
  </si>
  <si>
    <t>halāts vienreizlietojamie</t>
  </si>
  <si>
    <t>08.04.2021. Pavadzīmes Nr.PRA 261313 PRĀNA KO SIA</t>
  </si>
  <si>
    <t>13.04.2021. Pavadzīmes Nr.BG 715971 BG SIA</t>
  </si>
  <si>
    <t>28.04.2021. Pavadzīmes Nr.BM 21_1093 Barameda UAB</t>
  </si>
  <si>
    <t>30.04.2021. Pavadzīmes Nr.NMS 040816 NMS RIGA SIA</t>
  </si>
  <si>
    <t>Par 2021.gada  maiju (46 personām -50% apmērā no mēnešalgas)</t>
  </si>
  <si>
    <t xml:space="preserve">Par 2021.gada maiju (piemaksa 2 personām) </t>
  </si>
  <si>
    <t xml:space="preserve">Par 2021.gada maiju (piemaksa 1 personai_ </t>
  </si>
  <si>
    <t>Par 2021.gada maiju (piemaksa 1 personai)</t>
  </si>
  <si>
    <t>2021.gada maijs: Personu skaits,  kurām izmaksāta piemaksa atbilstoši CIIP likuma 47. panta (3) daļai, kopā 222 personas, 30 pašvaldībā, 27 nstitūcijā (maijā vidējais piemakasas apmērs, neieskaitot DD VSAOI 93.28 euro)</t>
  </si>
  <si>
    <t>Kompensēti izdevumi par maiju</t>
  </si>
  <si>
    <t>Sniegts atbalsts 51 pašvaldībai 58 institūcijās, kompensējot izdevumus 50% apmērā no pašvaldību faktiskajiem papildu izdevumiem par maiju.</t>
  </si>
  <si>
    <t>Maijs</t>
  </si>
  <si>
    <t>12.05.2021. Pavadzīmes Nr. ALE 210395 SIA "ALENDA"</t>
  </si>
  <si>
    <t>Cimdi Nitrila bez pūdera 7/S Zila, 100gab/iepak</t>
  </si>
  <si>
    <t>Cimdi Nitrila bez pūdera Safe Light, L, 100gab/iepak</t>
  </si>
  <si>
    <t>Cimdi Nitrila bez pūdera Safe Light, M, 100gab/iepak</t>
  </si>
  <si>
    <t>Cimdi nester. Nitrila nepūderēti M, 100gab/iepak</t>
  </si>
  <si>
    <t>12,05,2021 Pavadzīme Nr. ALE-210398 SIA Alenda</t>
  </si>
  <si>
    <t>11,05,2021 Pavadzīme Nr. MMD-543319, SIA Magnum Medical</t>
  </si>
  <si>
    <t>Cimdi lateksa nepūderēti nesterili S</t>
  </si>
  <si>
    <t>Cimdi lateksa nepūderēti nesterili M</t>
  </si>
  <si>
    <t>Cimdi lateksa nepūdereti nesterili L</t>
  </si>
  <si>
    <t>18.03.2021. ONE-000368509 OneMed SIA</t>
  </si>
  <si>
    <t>20.05.2021. NMS21-050465 NMS RĪGA SIA</t>
  </si>
  <si>
    <t>Cimdi lateksa nesterili nepūderēti M</t>
  </si>
  <si>
    <t>Cimdi lateksa nesterili nepūderēti L</t>
  </si>
  <si>
    <t>30.04.2021. PRGM298900 MEDILINK SIA</t>
  </si>
  <si>
    <t>20.04.2021. PRGM297927 MEDILINK SIA</t>
  </si>
  <si>
    <t>respiratori</t>
  </si>
  <si>
    <t>CHEMISEPT VIR+100ml,dez.līdz. (roku)</t>
  </si>
  <si>
    <t>14.05.2021. PRGM300067 MEDILINK SIA</t>
  </si>
  <si>
    <t>30.04.2021. PRGM298898 MEDILINK SIA</t>
  </si>
  <si>
    <t>7.04.2021. NMS21-040102 NMS RĪGA SIA</t>
  </si>
  <si>
    <t>23.11.2020. RI10632627 TAMRO SIA</t>
  </si>
  <si>
    <t>28.04.2021. 288740BLV B.BRAUN MEDICAL SIA</t>
  </si>
  <si>
    <t>09.02.2021. DM357/2021 SIA DM PREMIUM</t>
  </si>
  <si>
    <t>01.02.2021. BM21_0301 BARAMEDA UAB</t>
  </si>
  <si>
    <t>25.02.2021. BM21_0514 BARAMEDA UAB</t>
  </si>
  <si>
    <t>10.05.2021.;21-050061CPG, CHEMI Pharm Latvia SIA</t>
  </si>
  <si>
    <t>Chemisept wipes MD- salvetes dezindekcijai</t>
  </si>
  <si>
    <t>Medicīniskie vienreiz lietojamie cimdi, Nitrila, bez talka , violeti L izmers</t>
  </si>
  <si>
    <t>Medicīniskie vienreiz lietojamie cimdi, Nitrila, bez talka , violeti M izmers</t>
  </si>
  <si>
    <t>Medicīniskie vienreiz lietojamie cimdi,vinila,bez pūdera, M  izmers</t>
  </si>
  <si>
    <t>Medicīniskie vienreiz lietojamie cimdi,vinila,bez pūdera, L  izmers</t>
  </si>
  <si>
    <t>Dezinfekcijas līdzeklis rokām chemisept vir+ 100ml</t>
  </si>
  <si>
    <t>Dezinfekcijas līdzeklis rokām chemisept vir+ 1000ml</t>
  </si>
  <si>
    <t>Dezinfekcijas līdzeklis rokām chemisept MCO 500ml</t>
  </si>
  <si>
    <t>Medicīniskie vienreiz lietojamie cimdi, Nitrila, bez talka , violeti XL izmers</t>
  </si>
  <si>
    <t>21.05.2021, NMS RIGA SIA, NMS21-050508</t>
  </si>
  <si>
    <t>31.05.2021, TZMO Latvija SIA, TZMO 060817</t>
  </si>
  <si>
    <t>24.05.2021, TZMO Latvija SIA, TZMO 060476</t>
  </si>
  <si>
    <t>17.05.2021, Medilink SIA, PRGM 300327</t>
  </si>
  <si>
    <t>19.05.2021, NMS RIGA SIA, NMS21-050418</t>
  </si>
  <si>
    <t>31.05.2021, TZMO Latvija SIA, TZMO 060719</t>
  </si>
  <si>
    <t>24.05.2021, TZMO Latvija SIA, TZMO 060477</t>
  </si>
  <si>
    <t>11.05.2021, Medilink SIA, PRGM 299820</t>
  </si>
  <si>
    <t>Cimdi nitrila S bez talka balti</t>
  </si>
  <si>
    <t>Cimdi nitrila M bez talka balti</t>
  </si>
  <si>
    <t>Cimdi Med. S</t>
  </si>
  <si>
    <t>Kombinezons polipropilēna XXL zils</t>
  </si>
  <si>
    <t>Maska respirators FFP3 kl.filtru</t>
  </si>
  <si>
    <t>Maska respirators ar vārstu FFP3 kl.filtru</t>
  </si>
  <si>
    <t>06.05.2021 Pavadzīme Nr. 085326 SIA Mediq Latvija</t>
  </si>
  <si>
    <t>06.05.2021 Pavadzīme Nr. 085327 SIA Mediq Latvija</t>
  </si>
  <si>
    <t>12.05.2021 Pavadzīme Nr. 050178 SIA NMS RIGA</t>
  </si>
  <si>
    <t>13.05.2021 Pavadzīme Nr. 209301 SIA ELVIM</t>
  </si>
  <si>
    <t>14.05.2021 Pavadzīme Nr. 1202 UAB Barameda</t>
  </si>
  <si>
    <t>24.05.2021 Pavadzīme Nr.1218/2021 SIA DM PREMIUM</t>
  </si>
  <si>
    <t>17.05.2021 Pavadzīme Nr.1128/2021 SIA DM PREMIUM</t>
  </si>
  <si>
    <t>respirators ar vārstu FFP3</t>
  </si>
  <si>
    <t>15.12.2020. Pavadzīmes Nr. 253641 SIA PrānaKO</t>
  </si>
  <si>
    <t>07.05.2021. Pavadzīmes Nr. 299508 SIA Medilink</t>
  </si>
  <si>
    <t>22.04.2021. Pavadzīmes Nr. 040264 SIA Chemi Pharm Latvia</t>
  </si>
  <si>
    <t>27.04.2021. Pavadzīmes Nr. 040327 SIA Chemi Pharm Latvia</t>
  </si>
  <si>
    <t>21.12.2020. Pavadzīmes Nr. 202230 UAB Barameda</t>
  </si>
  <si>
    <r>
      <t xml:space="preserve">VSAC Rīga </t>
    </r>
    <r>
      <rPr>
        <sz val="10"/>
        <rFont val="Times New Roman"/>
        <family val="1"/>
        <charset val="186"/>
      </rPr>
      <t>Ilgstošas sociālās rehabilitācijas pakalpojums</t>
    </r>
  </si>
  <si>
    <r>
      <t xml:space="preserve">VSAC Kurzeme </t>
    </r>
    <r>
      <rPr>
        <sz val="10"/>
        <rFont val="Times New Roman"/>
        <family val="1"/>
        <charset val="186"/>
      </rPr>
      <t>Ilgstošas sociālās rehabilitācijas pakalpojums</t>
    </r>
  </si>
  <si>
    <t>Par 2021.gada jūniju (34 personām - 50% apmērā no mēnešalgas , 5 personām- 25% apmērā no mēnešalgas)</t>
  </si>
  <si>
    <t xml:space="preserve">Dezinfekcijas līdzeklis </t>
  </si>
  <si>
    <t xml:space="preserve">roku salvetes </t>
  </si>
  <si>
    <t>Vienreizlietojamie dvieļi papīra</t>
  </si>
  <si>
    <t>cimdi bez pūdera S nesterili</t>
  </si>
  <si>
    <t>07.05.2021. Pavadzīmes Nr.PRO 057193 PRODLEX SIA</t>
  </si>
  <si>
    <t>11.05.2021. Pavadzīmes Nr.BLV 289301 B.BRAUN MEDICAL SIA</t>
  </si>
  <si>
    <t>12.05.2021. Pavadzīmes Nr. 21/05 20475 A-birojs SIA</t>
  </si>
  <si>
    <t>14.05.2021. Pavadzīmes Nr.PRA 263765 PRĀNA KO SIA</t>
  </si>
  <si>
    <t>18.05.2021. Pavadzīmes Nr.NMS21 050372 NMS RIGA SIA</t>
  </si>
  <si>
    <t>20.05.2021. Pavadzīmes Nr.TZMO 060395 TZMO Latvija SIA</t>
  </si>
  <si>
    <t>Dezinfekcijas līdzeklis (automātiskajai dezinfekcijas iekārtai)</t>
  </si>
  <si>
    <t>Vienreizlietojamās bikses</t>
  </si>
  <si>
    <t>Bahilas garās</t>
  </si>
  <si>
    <t>07.05.2021. Nr. "NMS Rīga" SIA</t>
  </si>
  <si>
    <t>11.05.2021. Nr. 050159 "NMS Rīga" SIA</t>
  </si>
  <si>
    <t>11.05.2021. Nr. 050160 "NMS Rīga" SIA</t>
  </si>
  <si>
    <t>07.05.2021. Nr. 299625 "Medilink" SIA</t>
  </si>
  <si>
    <t>07.05.2021. Nr. 299627 "Medilink" SIA</t>
  </si>
  <si>
    <t>10.05.2021. Nr. 3400 "Lilī" SIA</t>
  </si>
  <si>
    <t>06.05.2021. Nr. 263209 "Prāna Ko" SIA</t>
  </si>
  <si>
    <t>06.05.2021. Nr. 299101 "Medilink" SIA</t>
  </si>
  <si>
    <t>10.05.2021. Nr. 541246 "Magnum Medical" SIA</t>
  </si>
  <si>
    <t>10.05.2021. Nr. 209098 "Elvim" SIA</t>
  </si>
  <si>
    <t>11.05.2021. Nr. 1092/2021 "DM Premium" SIA</t>
  </si>
  <si>
    <t>filiāle "Mēmele</t>
  </si>
  <si>
    <t>12.05.2021. Nr. 050207 "NMS Rīga" SIA</t>
  </si>
  <si>
    <t>20.05.2021. Nr. 085682 "Mediq" SIA</t>
  </si>
  <si>
    <t>12.05.2021. Nr. 085480 "Mediq" SIA</t>
  </si>
  <si>
    <t>13.05.2021. Nr. 299797 "Medilink" SIA</t>
  </si>
  <si>
    <t>07.05.2021. Nr. 299637 "Medilink" SIA</t>
  </si>
  <si>
    <t>06.05.2021. Nr. 263211 "Prāna Ko" SIA</t>
  </si>
  <si>
    <t>filiāle "Krastiņi"</t>
  </si>
  <si>
    <t>10.05.2021. Nr. 263206 "Prāna Ko" SIA</t>
  </si>
  <si>
    <t>10.05.2021. Nr. 263202 "Prāna Ko" SIA</t>
  </si>
  <si>
    <t>07.05.2021. Nr. 000369699 "OneMed" SIA</t>
  </si>
  <si>
    <t>12.05.2021. Nr. 050206 "NMS Rīga" SIA</t>
  </si>
  <si>
    <t>10.05.2021. Nr. 050086 "NMS Rīga" SIA</t>
  </si>
  <si>
    <t>11.05.2021. Nr. 1075/2021 "DM Premium" SIA</t>
  </si>
  <si>
    <t>10.05.2021. Nr. 3390 "Lilī" SIA</t>
  </si>
  <si>
    <t>07.05.2021. Nr. 299410 "Medilink" SIA</t>
  </si>
  <si>
    <t>07.05.2021. Nr. 299411 "Medilink" SIA</t>
  </si>
  <si>
    <t>18.05.2021. Nr. 547919 "Magnum Medical" SIA</t>
  </si>
  <si>
    <t>19.05.2021. Nr. 1125/2021 "DM Premium" SIA</t>
  </si>
  <si>
    <t>07.05.2021. Nr. 263210 "Prāna Ko" SIA</t>
  </si>
  <si>
    <t>12.05.2021. Nr. 00662 "Amrid" SIA</t>
  </si>
  <si>
    <t>14.05.2021. Nr. 085542 "Mediq" SIA</t>
  </si>
  <si>
    <t>14.05.2021. Nr. 050315 "NMS Rīga" SIA</t>
  </si>
  <si>
    <t>17.05.2021. Nr. 060282 "TZMO Latvija" SIA</t>
  </si>
  <si>
    <t>10.05.2021. Nr. 300190 "Medilink" SIA</t>
  </si>
  <si>
    <t>07.05.2021. Nr. 263208 " Prāna Ko" SIA</t>
  </si>
  <si>
    <t>10.05.2021. Nr. 050104 "NMS Rīga" SIA</t>
  </si>
  <si>
    <t>10.05.2021. Nr. 050105 "NMS Rīga" SIA</t>
  </si>
  <si>
    <t>17.05.2021. Nr. 050357 "NMS Rīga" SIA</t>
  </si>
  <si>
    <t>13.05.2021. Nr. 00663 "Amrid" SIA</t>
  </si>
  <si>
    <t>10.05.2021. Nr. 000369781 "OneMed" SIA</t>
  </si>
  <si>
    <t>07.05.2021. Nr. 536573 "Magnum Medical" SIA</t>
  </si>
  <si>
    <t>07.05.2021. Nr. 299445 "Medilink" SIA</t>
  </si>
  <si>
    <t>10.05.2021. Nr. 211107 "Medeksperts" SIA</t>
  </si>
  <si>
    <t>Par 2021.gada  maiju (60 personām -25% apmērā no mēnešalgas, 27 personām -50% apmērā no mēnešalgas)</t>
  </si>
  <si>
    <t xml:space="preserve">Par 2021.gada jūniju (57 personām - 25% apmērā no mēnešalgas) </t>
  </si>
  <si>
    <t>cimdi nitrila S</t>
  </si>
  <si>
    <t>cimdi nitrile L</t>
  </si>
  <si>
    <t>Cimdi nitrile M</t>
  </si>
  <si>
    <t xml:space="preserve">Cepures medmāsu </t>
  </si>
  <si>
    <t>Cimdi nitrila XL</t>
  </si>
  <si>
    <t>Cimdi nitrile L</t>
  </si>
  <si>
    <t>Maskas ar gumijam</t>
  </si>
  <si>
    <t>Cimdi nitrila S</t>
  </si>
  <si>
    <t>Cimdi basic M</t>
  </si>
  <si>
    <t>Vienreizliet.hal.ats nesterils L</t>
  </si>
  <si>
    <t>Cepure vienreizliet.</t>
  </si>
  <si>
    <t>cimdi NITRILA S</t>
  </si>
  <si>
    <t>cimdi NITRILA XL</t>
  </si>
  <si>
    <t>cimdi NITRILA L</t>
  </si>
  <si>
    <t>cimdi NITRILA M</t>
  </si>
  <si>
    <t>cimdi VINILA XL</t>
  </si>
  <si>
    <t>cimdi VINILA S</t>
  </si>
  <si>
    <t>cimdi VINILA M</t>
  </si>
  <si>
    <t>cimdi VINILA L</t>
  </si>
  <si>
    <t>halāti medicīnas XXL</t>
  </si>
  <si>
    <t>dezifekcijas līdzeklis virsmām BACTICID</t>
  </si>
  <si>
    <t>dezifekcijas līdzeklis rokām CHEMISEPT</t>
  </si>
  <si>
    <t>Cimdi nitrila nep.M</t>
  </si>
  <si>
    <t>Ambulex nitrila cimdi XL</t>
  </si>
  <si>
    <t>Ambulex nitrila cimdi  L</t>
  </si>
  <si>
    <t>Bacticid dez.lidz.</t>
  </si>
  <si>
    <t>Cimdi Latex Dermagel Coated M</t>
  </si>
  <si>
    <t>Cimdi Latex Dermagel Coated L</t>
  </si>
  <si>
    <t>CHEMIPHARM DES NEW MD dez.līdz.</t>
  </si>
  <si>
    <t>Bacticid  AF dez.lidz.  Ar smidz.</t>
  </si>
  <si>
    <t>Halāti</t>
  </si>
  <si>
    <t>Cimdi M izm.</t>
  </si>
  <si>
    <t>Cimdi S izm.</t>
  </si>
  <si>
    <t>13.05.2021 Pavadzīme Nr ONE- 000369916 One Med</t>
  </si>
  <si>
    <t>13.05.2021 Pavadzīme Nr ONE- 000369917 One Med</t>
  </si>
  <si>
    <t>14.05.2021 Pavadzīme Nr. MQ- 085605 Mediq Latvia</t>
  </si>
  <si>
    <t>18.05.2021 Pavadzīme Nr. TZMO 060330TZMO Latvia</t>
  </si>
  <si>
    <t>18.05.2021 Pavadzīme Nr. TZMO 060329 TZMO Latvia</t>
  </si>
  <si>
    <t>18.05.2021 Pavadzīme Nr. DM 1162/2021 DM Premium</t>
  </si>
  <si>
    <t>25.05.2021. Pavadzīme Nr. NMS21-050562 SIA NMS Riga</t>
  </si>
  <si>
    <t>25.05.2021. Pavadzīme Nr. TZMO 060565 SIA TZMO Latvija</t>
  </si>
  <si>
    <t>25.05.2021. Pavadzīme Nr. RI 10763717 SIA Tamro</t>
  </si>
  <si>
    <t>13.05.2021. Pavadzīme Nr. PRGM300074 Medilink</t>
  </si>
  <si>
    <t>13.05.2021. Pavadzīme Nr. PRGM300072 Medilink</t>
  </si>
  <si>
    <t>14.05.2021. Pavadzīme Nr.TZMO 060229 TZMO Latvija</t>
  </si>
  <si>
    <t>17.05.2021. Pavadzīme Nr.NMS21 050367 NMS Rīga</t>
  </si>
  <si>
    <t>17.05.2021. Pavadzīmes Nr. PRGM300351 Medilink SIA</t>
  </si>
  <si>
    <t>17.05.2021. Pavadzīmes Nr. MMD550942 Magnum Medical</t>
  </si>
  <si>
    <t>18.05.2021. Pavadzīmes Nr.NMS21-050415 NMS Rīga</t>
  </si>
  <si>
    <t>14.05.2021. Pavadzīmes Nr. ARB110343 SIA Arbor Medical Korporācija</t>
  </si>
  <si>
    <t>17.05.2021. Pavadzīmes Nr. NMS21-050374 SIA NMS RIGA</t>
  </si>
  <si>
    <t>17.05.2021. Pavadzīmes Nr. MQ-085623 SIA Mediq Latvija</t>
  </si>
  <si>
    <t>18.05.2021. Pavadzīmes Nr. TZMO 060332 SIA TZMO Latvija</t>
  </si>
  <si>
    <t>17.05.2021. Pavadzīmes Nr. MMD 550937 SIA MAGNUM MEDICAL</t>
  </si>
  <si>
    <t>18.05.2021. Pavadzīmes Nr. TZMO 060333 SIA TZMO Latvija</t>
  </si>
  <si>
    <t>17.05.2021. Pavadzīmes Nr. PRGM300260 SIA MEDILINK</t>
  </si>
  <si>
    <t>17.05.2021. Pavadzīmes Nr. MMD 550145 SIA MAGNUM MEDICAL</t>
  </si>
  <si>
    <t>17.05.2021. Pavadzīmes Nr. ONE-000370032 SIA ONE MED</t>
  </si>
  <si>
    <t>18.05.2021. Pavadzīmes Nr. DM 1182/2021 SIA DM PREMIUM</t>
  </si>
  <si>
    <t>18.05.2021. Pavadzīmes Nr. DM 1163/2021 SIA DM PREMIUM</t>
  </si>
  <si>
    <t>19.05.2021. Pavadzīmes Nr. NMS21-050453 SIA NMS RIGA</t>
  </si>
  <si>
    <t>19.05.2021. Pavadzīmes Nr. MQ-085681 SIA Mediq Latvija</t>
  </si>
  <si>
    <t>20.05.2021. Pavadzīmes Nr. BLV 289871 SIA B. Braun Medical</t>
  </si>
  <si>
    <t>19.05.2021. Pavadzīmes Nr. TZMO 060378 SIA TZMO Latvija</t>
  </si>
  <si>
    <t>24.05.2021. Pavadzīmes Nr. ARB110503 SIA Arbor Medical Korporācija</t>
  </si>
  <si>
    <t>24.05.2021. Pavadzīmes Nr. DM 1220/2021 SIA DM PREMIUM</t>
  </si>
  <si>
    <t>18.05..2021. Pavadzīmes Nr PRG. 300124 Medilink</t>
  </si>
  <si>
    <t>18.05.2021. Pavadzīme MQ - 085586 Mediq</t>
  </si>
  <si>
    <t>18.05.2021. Pavadzīmes Nr. TZMO060239 Tezmo latvija</t>
  </si>
  <si>
    <t>18.05.2021. Pavadzīmes Nr. TZMO060239 tezmo latvija</t>
  </si>
  <si>
    <t>18.05.2021. Pavadzīme NMS21- 050365 NMS Rīga</t>
  </si>
  <si>
    <t>18.05.2021. Pavadzīmes Nr. PRA263976 SIA Prāna Ko</t>
  </si>
  <si>
    <t>18.05.2021. Pavadzīmes Nr. PRGM300395 SIA Medilink</t>
  </si>
  <si>
    <t>17.05.2021. Pavadzīmes Nr. DM1158/2021 SIA DM PREMIUM</t>
  </si>
  <si>
    <t>18.05.2021. Pavadzīmes Nr. PRMG 300392 SIA Medilink</t>
  </si>
  <si>
    <t>pac</t>
  </si>
  <si>
    <t>Par 2021.gada jūniju (piemaksa 1 personai)</t>
  </si>
  <si>
    <t>Par 2021.gada jūniju (55 personām -25% apmērā no mēnešalgas)</t>
  </si>
  <si>
    <t xml:space="preserve">2021.gada jūnijs: Personu skaits, kurām izmaksāta piemkasa atbilstoši CIIP 47.panta (3) daļai, kopā 85 personas, 18 pašvaldībās, 14 institūcijās (jūnijā vidējais piemaksas apmērs, neskaitot DD VSAOI 92,57 euro) </t>
  </si>
  <si>
    <t>BM21_1196; Barameda UAB 12.05.2021.</t>
  </si>
  <si>
    <t>komplekts jaka +bikses L izmērs</t>
  </si>
  <si>
    <t>31.03.2021. MED 210757, Medeksperts, SIA</t>
  </si>
  <si>
    <t xml:space="preserve">Par 2021.gada jūniju (piemaksa 3 personām) </t>
  </si>
  <si>
    <r>
      <rPr>
        <b/>
        <sz val="11"/>
        <rFont val="Times New Roman"/>
        <family val="1"/>
        <charset val="186"/>
      </rPr>
      <t>Individuālo aizsarglīdzekļu un dezinfekcijas līdzekļu kompensēšana SAC</t>
    </r>
    <r>
      <rPr>
        <sz val="11"/>
        <rFont val="Times New Roman"/>
        <family val="1"/>
        <charset val="186"/>
      </rPr>
      <t xml:space="preserve">  - lai no 2021. gada 1. janvāra līdz 2021. gada 31.decembrim institūcijās, kurās sociālos pakalpojumus ar izmitināšanu sniedz pašvaldības vai valsts dibināts sociālo pakalpojumu sniedzējs vai pakalpojumu sniedzējs, kuram ir noslēgts līgums ar pašvaldību vai valsti par minēto pakalpojumu sniegšanu, segtu izdevumus par individuālajiem aizsarglīdzekļiem un dezinfekcijas līdzekļiem, kas iegādāti Covid-19 infekcijas ierobežošanas pasākumiem</t>
    </r>
  </si>
  <si>
    <t>14.07.2021.</t>
  </si>
  <si>
    <t>Nr.515</t>
  </si>
  <si>
    <t xml:space="preserve">"Grozījumi MK 12.02.2021.  rīkojumā  Nr.83 “Par finanšu līdzekļu piešķiršanu no valsts budžeta programmas “Līdzekļi neparedzētiem gadījumiem””- (palielināta summa uz 1 631 881  euro); </t>
  </si>
  <si>
    <t>https://likumi.lv/ta/id/324813-grozijumi-ministru-kabineta-2021-gada-12-februara-rikojuma-nr-83-par-finansu-lidzeklu-pieskirsanu-no-valsts-budzeta-programmas-…</t>
  </si>
  <si>
    <t>Nr.514</t>
  </si>
  <si>
    <t xml:space="preserve">"Grozījumi 11.01.2021. MK rīkojumā  Nr.17 “Par finanšu līdzekļu piešķiršanu no valsts budžeta programmas “Līdzekļi neparedzētiem gadījumiem””- (samazināta summa uz 7 325 272 euro). </t>
  </si>
  <si>
    <t>https://likumi.lv/ta/id/324812-grozijumi-ministru-kabineta-2021-gada-11-janvara-rikojuma-nr-17-par-finansu-lidzeklu-pieskirsanu-no-valsts-budzeta-programmas-l…</t>
  </si>
  <si>
    <t>Jūnijs</t>
  </si>
  <si>
    <t>Maska ķirurģ. XL  IIR Tips 3-kart.ar gum.</t>
  </si>
  <si>
    <t>18.06.2021.g. Pavadzīme Nr. 266114 SIA PRĀNA KO</t>
  </si>
  <si>
    <t>17.06.2021. PRGM302573 MEDILINK SIA</t>
  </si>
  <si>
    <t>04.04.2021. NMS21-060109 NMS RĪGA SIA</t>
  </si>
  <si>
    <t>02.06.2021 PRGM301434 MEDILINK SIA</t>
  </si>
  <si>
    <t>17.06.2021.MQ086399 MEDIQ LATVIJA SIA</t>
  </si>
  <si>
    <t>01.06.2021. TZMO060808 TZMO SIA</t>
  </si>
  <si>
    <t>29.01.2021. DM277/2021 SIA DM PREMIUM</t>
  </si>
  <si>
    <t>03.04.2021. 264943 PRĀNA KO SIA</t>
  </si>
  <si>
    <t>25.05.2021. RI10762811 TAMRO SIA</t>
  </si>
  <si>
    <t>25.05.2021. RI10762930 TAMRO SIA</t>
  </si>
  <si>
    <t>08.06.2021. MMG574639 MAGNUM MEDICAL SIA</t>
  </si>
  <si>
    <t>17.06.2021. MMG587413 MAGNUM MEDICAL SIA</t>
  </si>
  <si>
    <t>03.03.2021.;21-030100NMS, NMS RĪGA SIA</t>
  </si>
  <si>
    <t>08.04.2021. Pavadzīmes Nr. 059004 SIA TZMO Latvija</t>
  </si>
  <si>
    <t>19.05.2021. Pavadzīmes Nr. 300540 SIA Medilink</t>
  </si>
  <si>
    <t>12.03.2021. 21-030205CPG, CHEMI Pharm Latvia SIA</t>
  </si>
  <si>
    <t>09.10.2020;20-100211CPG, CHEMI Pharm Latvia SIA</t>
  </si>
  <si>
    <t>dezinfelcijas līdzeklis rokam 100ml</t>
  </si>
  <si>
    <t>09.06.2021. Pavadzīmes Nr. CPG21-060129 SIA "Chemi Pharm Latvia"</t>
  </si>
  <si>
    <t>09.06.2021. Pavadzīmes Nr. ALE 210468 SIA "Alenda"</t>
  </si>
  <si>
    <t>ml</t>
  </si>
  <si>
    <t>dezinfekcijas roku salvetes 200gb.</t>
  </si>
  <si>
    <t>Dezinfelcijas līdzeklis Belizna 1L</t>
  </si>
  <si>
    <t>Cimdi Nitrila bez pūdera M nesterili (medecīniski)</t>
  </si>
  <si>
    <t>Cimdi Nitrila bez pūdera L nesterili (medecīniski)</t>
  </si>
  <si>
    <t xml:space="preserve">Cimdi Nitrila bez pūdera M nesterili </t>
  </si>
  <si>
    <t>pac.</t>
  </si>
  <si>
    <t>14.06.2021. Pavadzīmes Nr.BG 720273 BG SIA</t>
  </si>
  <si>
    <t>14.06.2021. Pavadzīmes Nr.AGA 055091 A.G.A. LTD SIA</t>
  </si>
  <si>
    <t>29.06.2021. Pavadzīmes Nr.PRGM 303555 MEDILINK SIA</t>
  </si>
  <si>
    <t>15.06.2021. Pavadzīmes Nr.PRGM 302715 MEDILINK SIA</t>
  </si>
  <si>
    <t>15.06.2021. Nr. 086337,  "Mediq Latvija" SIA - "Kalupe"</t>
  </si>
  <si>
    <t>02.06.2021. Nr. 1290/2021 "DM Premium" SIA - "Mēmele"</t>
  </si>
  <si>
    <t>maskas medicīnas</t>
  </si>
  <si>
    <t>cepures medicīnas</t>
  </si>
  <si>
    <t>11.06.2021. Pavadzīmes Nr. ARB111396 SIA Arbor Medical Korporācija</t>
  </si>
  <si>
    <t>14.06.2021. Pavadzīmes Nr. DM 1396/2021 SIA DM PREMIUM</t>
  </si>
  <si>
    <t>14.06.2021. Pavadzīmes Nr. PRGM302527 SIA MEDILINK</t>
  </si>
  <si>
    <t>14.06.2021. Pavadzīmes Nr. MQ-086301 SIA Mediq Latvija</t>
  </si>
  <si>
    <t>14.06.2021. Pavadzīmes Nr. NMS21-060409 SIA NMS RIGA</t>
  </si>
  <si>
    <t>11.06.2021. Pavadzīmes Nr. MMD 582309 SIA MAGNUM MEDICAL</t>
  </si>
  <si>
    <t>14.06.2021. Pavadzīmes Nr. DM 1395/2021 SIA DM PREMIUM</t>
  </si>
  <si>
    <t>14.06.2021. Pavadzīmes Nr. ONE-000370709 SIA ONE MED</t>
  </si>
  <si>
    <t>11.06.2021. Pavadzīmes Nr. MQ-086285 SIA Mediq Latvija</t>
  </si>
  <si>
    <t>15.06.2021. Pavadzīmes Nr. TZMO 061306 SIA TZMO Latvija</t>
  </si>
  <si>
    <t>cimdi nitrile XL</t>
  </si>
  <si>
    <t>Dezinfekcijas līdzeklis virsmas - Bacticid</t>
  </si>
  <si>
    <t>11.06.2021 Pavadzīme Nr MQ 086292 Mediq Latvija</t>
  </si>
  <si>
    <t>14.06.2021 Pavadzīme Nr ONE- 000370713 One Med</t>
  </si>
  <si>
    <t>14.06.2021 Pavadzīme Nr ONE- 000370712 One Med</t>
  </si>
  <si>
    <t>14.06.2021 Pavadzīme Nr.ONE- 000370710 One Med</t>
  </si>
  <si>
    <t>14.06.2021 Pavadzīme Nr. ONE- 000370711 One Med</t>
  </si>
  <si>
    <t>15.06.2021 Pavadzīme Nr. NMS21 - 060439 NMS Riga</t>
  </si>
  <si>
    <t>15.06.2021 Pavadzīme Nr. TZMO - 061304 TZMO Latvija</t>
  </si>
  <si>
    <t>Cimdi lateks ,MaiMed-grip bez pūdera nest. M</t>
  </si>
  <si>
    <t>Maska ķir.,XL IIR Tips 3-kārt. Ar gumiju</t>
  </si>
  <si>
    <t>Maska ar gumiju zilas TipsIR Lohmann&amp; Rauscher</t>
  </si>
  <si>
    <t>Ambulex nitrila cimdi  M</t>
  </si>
  <si>
    <t>Ambulex nitrila cimdi  S</t>
  </si>
  <si>
    <t>CASCADE Des 5l .dez līdz.</t>
  </si>
  <si>
    <t>Latex DERMAGEL COATED PF</t>
  </si>
  <si>
    <t>CHEMISEPT 100 ml ar smidz. Dez.līdz.</t>
  </si>
  <si>
    <t>CHEMISEPT  MED 100ml ar dozatoru dez.lidz.</t>
  </si>
  <si>
    <t>CHEMISEPT  MED 1000ml dez.lidz.</t>
  </si>
  <si>
    <t>CHEMISEPT  R 5l dez.līdz.</t>
  </si>
  <si>
    <t>Maska respirators FFP3 klase bez filtra</t>
  </si>
  <si>
    <t>11.06..2021. Pavadzīmes Nr PRG. 302350 Medilink</t>
  </si>
  <si>
    <t>11.06.2021Pavadzīme PRA 265597 Prāna Ko</t>
  </si>
  <si>
    <t>11.06.2021 Pavadzīme MQ-086277 Mediq Latvija</t>
  </si>
  <si>
    <t>11.06.2021.PavadzīmeTZMO 061223  TZMO Latvija SIA</t>
  </si>
  <si>
    <t>11.06.2021.PavadzīmeTZMO 061223 TZMO Latvija SIA</t>
  </si>
  <si>
    <t xml:space="preserve"> 11.06.2021. Pavadzīme Nr NMS21- 060366 NMS Riga </t>
  </si>
  <si>
    <t>14.06.2021. Pavadzīme DM 1397/2021 SIA DM Premium</t>
  </si>
  <si>
    <t>10.06.2021. Pavadzīme Nr. PRGM302351 SIA  Medilink</t>
  </si>
  <si>
    <t>11.06.2021. Pavadzīme Nr. NMS21-060358 SIA NMS Riga</t>
  </si>
  <si>
    <t>10.06.2021. Pvadzīme Nr. PRA 265599 SIA Prāna Ko</t>
  </si>
  <si>
    <t>11.06.2021. Pavadzīme Nr. TZMO SIA TZMO Latvija</t>
  </si>
  <si>
    <t>14.06.2021. Pavadzīme Nr. DM 1394/2021 SIA DM Premium</t>
  </si>
  <si>
    <t>22.06.2021. Pavadzīme Nr. LI21 3540 SIA Lillī</t>
  </si>
  <si>
    <t>Maskas ar gumiju</t>
  </si>
  <si>
    <t xml:space="preserve">Cimdi Nitrila M </t>
  </si>
  <si>
    <t>Cimdi Nitrila S</t>
  </si>
  <si>
    <t>Cimdi Nitrila L</t>
  </si>
  <si>
    <t>22.06.2021. pavadzīme ELV211044,  SIA ELVIM</t>
  </si>
  <si>
    <t>21.06.2021.pavadzīme MQ-086478 SIA Mediq Latvija</t>
  </si>
  <si>
    <t>21.06.2021.pavadzīme PRGM 303143 Medilink</t>
  </si>
  <si>
    <t>21.06.2021.pavadzīme PRGM 303144 Medilink</t>
  </si>
  <si>
    <t>Halāts vienreizlietojams XL</t>
  </si>
  <si>
    <t>Cepure gofrēta zila</t>
  </si>
  <si>
    <t>Dez.līdz. Bacticid</t>
  </si>
  <si>
    <t>Halāts vienreizlietojams L</t>
  </si>
  <si>
    <t>Kombenzons vienreizliet. XXL</t>
  </si>
  <si>
    <t>15.06.2021. Pavadzīmes Nr. PRGM302655 Medilink SIA</t>
  </si>
  <si>
    <t>15.06.2021. Pavadzīmes Nr. MQ-086335 Meiq Latvija SIA</t>
  </si>
  <si>
    <t>16.06.2021. Pavadzīmes Nr. TZMO061357 TZMO Latvija</t>
  </si>
  <si>
    <t>16.06.2021. Pavadzīmes Nr. NMS21-060461 NMS, RIGA SIA</t>
  </si>
  <si>
    <t>18.06.2021. Pavadzīmes Nr. DM1436/2021 DM PREMIUM SIA</t>
  </si>
  <si>
    <t>28.06.2021 Pavadzīme Nr. LI213550 Lillī SIA</t>
  </si>
  <si>
    <t xml:space="preserve">Līdzeklis dezinfekcijai rokām, ādai CHEMISEPT </t>
  </si>
  <si>
    <t>02.06.2021; CPG21-060019, CHEMI PHARM LATVIA, SIA</t>
  </si>
  <si>
    <t>Sniegts atbalsts 35 pašvaldībām 44 institūcijās, kompensējot izdevumus 50% apmērā no pašvaldību faktiskajiem papildu izdevumiem par maiju.</t>
  </si>
  <si>
    <t>Par 2021.gada maiju  (73 personām -25% apmērā no mēnešalgas, 234 personām -50% apmērā no mēnešalgas)</t>
  </si>
  <si>
    <t>Kompensēti izdevumi par jūniju</t>
  </si>
  <si>
    <t>Sniegts atbalsts 24 pašvaldībām (pēc ATR), kompensējot izdevumus 50% apmērā no pašvaldību faktiskajiem papildu izdevumiem par jūniju</t>
  </si>
  <si>
    <t>Jūlijs</t>
  </si>
  <si>
    <t>Cimdi Nitrila N100</t>
  </si>
  <si>
    <t>Cimdi Nitrila N101</t>
  </si>
  <si>
    <t>Cimdi Nitrila N102</t>
  </si>
  <si>
    <t>Maska sejas ar gumijām</t>
  </si>
  <si>
    <t>Cimdi Nitrila nesterili M/100</t>
  </si>
  <si>
    <t xml:space="preserve">Dezinfekcijas līdzeklis  </t>
  </si>
  <si>
    <t>Halāts ķirurģiskais M</t>
  </si>
  <si>
    <t>Respirators ar aizsardzības pakāpi FFP2, P2 vai N95</t>
  </si>
  <si>
    <t>Salvetes dezinfekcijai N120</t>
  </si>
  <si>
    <t>Halāts ķirurģiskais XL</t>
  </si>
  <si>
    <t>01.07.2021. Pavadzīmes Nr.PRGM 303777 MEDILINK SIA</t>
  </si>
  <si>
    <t xml:space="preserve">05.07.2021. Pavadzīmes Nr.RI 10793225 TAMRO SIA </t>
  </si>
  <si>
    <t>05.07.2021. Pavadzīmes Nr.PRA 266907 PRĀNA KO SIA</t>
  </si>
  <si>
    <t>06.07.2021. Pavadzīmes Nr.PRGM 304046 MEDILINK SIA</t>
  </si>
  <si>
    <t>06.07.2021. Pavadzīmes Nr.NMS21 070090 NMS RIGA SIA</t>
  </si>
  <si>
    <t>06.07.2021. Pavadzīmes Nr.PRGM 304161 MEDILINK SIA</t>
  </si>
  <si>
    <t>07.07.2021. Pavadzīmes Nr.DM 1531/2021 DM PREMIUM SIA</t>
  </si>
  <si>
    <t>12.07.2021. Pavadzīmes Nr.NMS21 070235 NMS RIGA SIA</t>
  </si>
  <si>
    <t>15.07.2021. Pavadzīmes Nr.TZMO 062161 TZMO Latvija SIA</t>
  </si>
  <si>
    <t>27.07.2021. Pavadzīmes Nr.DM 1655/2021 TDM PREMIUM SIA</t>
  </si>
  <si>
    <t>Maska ķirurģ. ar gumijām TIPS IIR</t>
  </si>
  <si>
    <t>14.07.2021.g. Pavadzīme Nr. 615470 SIA Magnum Medical</t>
  </si>
  <si>
    <t>27.07.2021.g. Pavadzīme Nr. 627240 SIA Magnum Medical</t>
  </si>
  <si>
    <t>CHEMISEPT 1000ml ar doz., dez līdz.</t>
  </si>
  <si>
    <t>02.02.2021. LI3022 LILLI SIA</t>
  </si>
  <si>
    <t>18.06.2021. PRGM302923 MEDILINK SIA</t>
  </si>
  <si>
    <t>14.07.2021. PRGM304409 MEDILINK SIA</t>
  </si>
  <si>
    <t>09.07.2021. PRGM304271 MEDILINK SIA</t>
  </si>
  <si>
    <t>15.06.2021. NMS21-060427 NMS RĪGA SIA</t>
  </si>
  <si>
    <t>15.06.2021. NMS21-060426 NMS RĪGA SIA</t>
  </si>
  <si>
    <t>03.06.2021. PRA264943 PRĀNA KO SIA</t>
  </si>
  <si>
    <t>17,06,2021 PRA265787 PRĀNA KO SIA</t>
  </si>
  <si>
    <t>21.06.2021. MMD589978 MAGNUM MEDICAL SIA</t>
  </si>
  <si>
    <t>13,07,2021. RI10798174 TAMRO SIA</t>
  </si>
  <si>
    <t>09.02.2021. DM357/2021 DM PREMIUM SIA</t>
  </si>
  <si>
    <t>09.06.2021.21-060257NMS, NMS RĪGA SIA</t>
  </si>
  <si>
    <t>Pavadze Nr.MQ-086587 30.06.2021. SIA MEDIQ LATVIJA</t>
  </si>
  <si>
    <t>Medicīniskie vienreiz lietojamie cimdi,vinila,bez pūdera, s  izmers</t>
  </si>
  <si>
    <t>Medicīniskie vienreiz lietojamie cimdi,NITRYLEX BASIC M  izmers</t>
  </si>
  <si>
    <t>Medicīniskie vienreiz lietojamie cimdi,NITRYLEX BASIC L  izmers</t>
  </si>
  <si>
    <t>Maskas ķirurģiskās ar gumijām N50</t>
  </si>
  <si>
    <t>Bacticid AF 1000ml ar smidzimātāju, dez.līdz.</t>
  </si>
  <si>
    <t>Chemisept Vir+100 ml dez.lidz.</t>
  </si>
  <si>
    <t>26.07.2021, TZMO Latvija SIA, TZMO 062487</t>
  </si>
  <si>
    <t>27.07.2021, NMS RIGA SIA, NMS21-070572</t>
  </si>
  <si>
    <t>26.07.2021, Medilink SIA, PRGM305469</t>
  </si>
  <si>
    <t>23.07.2021, Magnum Medical SIA, MMD 627921</t>
  </si>
  <si>
    <t>27.07.2021,NMS Riga SI, NMS21-070557</t>
  </si>
  <si>
    <t>12.03.2021.;21-030205CPG, CHEMI Pharm Latvia SIA</t>
  </si>
  <si>
    <t>17.06.2021. PRA265787 PRĀNA KO SIA</t>
  </si>
  <si>
    <t>04.06.2021. NMS21-060109 NMS RĪGA SIA</t>
  </si>
  <si>
    <t>16.07.2021. Pavadzīmes Nr. ALE 210554 SIA "ALENDA"</t>
  </si>
  <si>
    <r>
      <t xml:space="preserve">Izlietots </t>
    </r>
    <r>
      <rPr>
        <b/>
        <u/>
        <sz val="11"/>
        <color rgb="FF00B050"/>
        <rFont val="Times New Roman"/>
        <family val="1"/>
        <charset val="186"/>
      </rPr>
      <t>uz 19.09.2021.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</si>
</sst>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x14ac:knownFonts="1">
    <font>
      <sz val="11"/>
      <color theme="1"/>
      <name val="Calibri"/>
      <family val="2"/>
      <charset val="186"/>
      <scheme val="minor"/>
    </font>
    <font>
      <sz val="10"/>
      <name val="Times New Roman"/>
      <family val="1"/>
      <charset val="186"/>
    </font>
    <font>
      <b/>
      <sz val="12"/>
      <name val="Times New Roman"/>
      <family val="1"/>
      <charset val="186"/>
    </font>
    <font>
      <b/>
      <sz val="11"/>
      <name val="Times New Roman"/>
      <family val="1"/>
      <charset val="186"/>
    </font>
    <font>
      <sz val="11"/>
      <name val="Times New Roman"/>
      <family val="1"/>
      <charset val="186"/>
    </font>
    <font>
      <sz val="11"/>
      <color indexed="8"/>
      <name val="Calibri"/>
      <family val="2"/>
      <charset val="186"/>
    </font>
    <font>
      <u/>
      <sz val="11"/>
      <color theme="10"/>
      <name val="Calibri"/>
      <family val="2"/>
      <charset val="186"/>
      <scheme val="minor"/>
    </font>
    <font>
      <b/>
      <sz val="10"/>
      <name val="Times New Roman"/>
      <family val="1"/>
      <charset val="186"/>
    </font>
    <font>
      <i/>
      <sz val="10"/>
      <name val="Times New Roman"/>
      <family val="1"/>
      <charset val="186"/>
    </font>
    <font>
      <sz val="11"/>
      <color theme="1"/>
      <name val="Calibri"/>
      <family val="2"/>
      <charset val="186"/>
      <scheme val="minor"/>
    </font>
    <font>
      <b/>
      <u/>
      <sz val="11"/>
      <color rgb="FF00B050"/>
      <name val="Times New Roman"/>
      <family val="1"/>
      <charset val="186"/>
    </font>
    <font>
      <sz val="11"/>
      <name val="Calibri"/>
      <family val="2"/>
      <charset val="186"/>
      <scheme val="minor"/>
    </font>
    <font>
      <u/>
      <sz val="11"/>
      <name val="Calibri"/>
      <family val="2"/>
      <charset val="186"/>
      <scheme val="minor"/>
    </font>
    <font>
      <b/>
      <i/>
      <sz val="10"/>
      <name val="Times New Roman"/>
      <family val="1"/>
      <charset val="186"/>
    </font>
    <font>
      <b/>
      <i/>
      <sz val="11"/>
      <name val="Times New Roman"/>
      <family val="1"/>
      <charset val="186"/>
    </font>
    <font>
      <i/>
      <sz val="11"/>
      <name val="Times New Roman"/>
      <family val="1"/>
      <charset val="186"/>
    </font>
    <font>
      <i/>
      <sz val="11"/>
      <name val="Calibri"/>
      <family val="2"/>
      <charset val="186"/>
      <scheme val="minor"/>
    </font>
    <font>
      <sz val="16"/>
      <name val="Times New Roman"/>
      <family val="1"/>
      <charset val="186"/>
    </font>
    <font>
      <i/>
      <sz val="16"/>
      <name val="Times New Roman"/>
      <family val="1"/>
      <charset val="186"/>
    </font>
    <font>
      <i/>
      <sz val="10"/>
      <name val="Calibri"/>
      <family val="2"/>
      <charset val="186"/>
      <scheme val="minor"/>
    </font>
    <font>
      <b/>
      <sz val="11"/>
      <color rgb="FF00B050"/>
      <name val="Times New Roman"/>
      <family val="1"/>
      <charset val="186"/>
    </font>
    <font>
      <i/>
      <sz val="10"/>
      <color rgb="FFFF0000"/>
      <name val="Times New Roman"/>
      <family val="1"/>
      <charset val="186"/>
    </font>
    <font>
      <sz val="11"/>
      <color indexed="8"/>
      <name val="Calibri"/>
      <family val="2"/>
    </font>
    <font>
      <sz val="11"/>
      <color theme="1"/>
      <name val="Calibri"/>
      <family val="2"/>
      <scheme val="minor"/>
    </font>
    <font>
      <u/>
      <sz val="11"/>
      <color theme="10"/>
      <name val="Calibri"/>
      <family val="2"/>
      <scheme val="minor"/>
    </font>
    <font>
      <sz val="10"/>
      <name val="Arial"/>
      <family val="2"/>
      <charset val="186"/>
    </font>
    <font>
      <b/>
      <sz val="9"/>
      <name val="Times New Roman"/>
      <family val="1"/>
      <charset val="186"/>
    </font>
    <font>
      <i/>
      <sz val="9"/>
      <name val="Times New Roman"/>
      <family val="1"/>
      <charset val="186"/>
    </font>
  </fonts>
  <fills count="12">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50">
    <xf numFmtId="0" fontId="0" fillId="0" borderId="0"/>
    <xf numFmtId="0" fontId="5" fillId="0" borderId="0"/>
    <xf numFmtId="0" fontId="6"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2" fillId="0" borderId="0"/>
    <xf numFmtId="0" fontId="23" fillId="0" borderId="0"/>
    <xf numFmtId="0" fontId="24" fillId="0" borderId="0" applyNumberFormat="0" applyFill="0" applyBorder="0" applyAlignment="0" applyProtection="0"/>
    <xf numFmtId="0" fontId="25" fillId="0" borderId="0"/>
    <xf numFmtId="0" fontId="5" fillId="0" borderId="0"/>
    <xf numFmtId="0" fontId="23" fillId="0" borderId="0"/>
  </cellStyleXfs>
  <cellXfs count="211">
    <xf numFmtId="0" fontId="0" fillId="0" borderId="0" xfId="0"/>
    <xf numFmtId="0" fontId="1" fillId="0" borderId="1" xfId="0" applyFont="1" applyFill="1" applyBorder="1" applyAlignment="1">
      <alignment horizontal="center" vertical="center" wrapText="1"/>
    </xf>
    <xf numFmtId="0" fontId="1" fillId="0" borderId="1" xfId="0" applyFont="1" applyBorder="1" applyAlignment="1">
      <alignment vertical="top" wrapText="1"/>
    </xf>
    <xf numFmtId="0" fontId="1" fillId="0" borderId="1" xfId="0" applyFont="1" applyFill="1" applyBorder="1" applyAlignment="1">
      <alignment horizontal="center" vertical="center" wrapText="1" shrinkToFit="1"/>
    </xf>
    <xf numFmtId="0" fontId="7" fillId="0" borderId="1" xfId="0" applyFont="1" applyFill="1" applyBorder="1" applyAlignment="1">
      <alignment vertical="center" wrapText="1"/>
    </xf>
    <xf numFmtId="4" fontId="7" fillId="0" borderId="1" xfId="0" applyNumberFormat="1" applyFont="1" applyFill="1" applyBorder="1" applyAlignment="1">
      <alignment horizontal="right" vertical="center" wrapText="1"/>
    </xf>
    <xf numFmtId="4" fontId="1"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12" fillId="0" borderId="1" xfId="2" applyFont="1" applyFill="1" applyBorder="1" applyAlignment="1">
      <alignment horizontal="center" vertical="center" wrapText="1"/>
    </xf>
    <xf numFmtId="0" fontId="4" fillId="0" borderId="1" xfId="0" applyFont="1" applyBorder="1" applyAlignment="1">
      <alignment wrapText="1"/>
    </xf>
    <xf numFmtId="0" fontId="14" fillId="5" borderId="1" xfId="0" applyFont="1" applyFill="1" applyBorder="1" applyAlignment="1">
      <alignment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vertical="top"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top" wrapText="1"/>
    </xf>
    <xf numFmtId="4" fontId="1" fillId="0" borderId="0" xfId="0" applyNumberFormat="1" applyFont="1" applyBorder="1" applyAlignment="1">
      <alignment horizontal="right" wrapText="1"/>
    </xf>
    <xf numFmtId="4" fontId="3" fillId="0" borderId="1" xfId="0" applyNumberFormat="1" applyFont="1" applyFill="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wrapText="1"/>
    </xf>
    <xf numFmtId="0" fontId="13" fillId="5" borderId="1" xfId="0" applyFont="1" applyFill="1" applyBorder="1" applyAlignment="1">
      <alignment wrapText="1"/>
    </xf>
    <xf numFmtId="4" fontId="14" fillId="5" borderId="1" xfId="0" applyNumberFormat="1" applyFont="1" applyFill="1" applyBorder="1" applyAlignment="1">
      <alignment horizontal="right" wrapText="1"/>
    </xf>
    <xf numFmtId="0" fontId="14" fillId="5" borderId="1" xfId="0" applyFont="1" applyFill="1" applyBorder="1" applyAlignment="1">
      <alignment horizontal="center" wrapText="1"/>
    </xf>
    <xf numFmtId="0" fontId="15" fillId="0" borderId="0" xfId="0" applyFont="1" applyAlignment="1">
      <alignment wrapText="1"/>
    </xf>
    <xf numFmtId="0" fontId="7" fillId="3" borderId="1" xfId="0" applyFont="1" applyFill="1" applyBorder="1" applyAlignment="1">
      <alignment wrapText="1"/>
    </xf>
    <xf numFmtId="0" fontId="7" fillId="3" borderId="1" xfId="0" applyFont="1" applyFill="1" applyBorder="1" applyAlignment="1">
      <alignment horizontal="center" wrapText="1"/>
    </xf>
    <xf numFmtId="4" fontId="4" fillId="0" borderId="0" xfId="0" applyNumberFormat="1" applyFont="1" applyAlignment="1">
      <alignment horizontal="right" wrapText="1"/>
    </xf>
    <xf numFmtId="0" fontId="8" fillId="0" borderId="1" xfId="0" applyFont="1" applyFill="1" applyBorder="1" applyAlignment="1">
      <alignment vertical="center" wrapText="1"/>
    </xf>
    <xf numFmtId="0" fontId="8" fillId="0" borderId="0" xfId="0" applyFont="1" applyAlignment="1">
      <alignment wrapText="1"/>
    </xf>
    <xf numFmtId="4" fontId="7" fillId="3" borderId="1" xfId="0" applyNumberFormat="1" applyFont="1" applyFill="1" applyBorder="1" applyAlignment="1">
      <alignment horizontal="right" wrapText="1"/>
    </xf>
    <xf numFmtId="0" fontId="8" fillId="4" borderId="1" xfId="0" applyFont="1" applyFill="1" applyBorder="1" applyAlignment="1">
      <alignment horizontal="center" wrapText="1"/>
    </xf>
    <xf numFmtId="0" fontId="7" fillId="0" borderId="0" xfId="0" applyFont="1" applyAlignment="1">
      <alignment wrapText="1"/>
    </xf>
    <xf numFmtId="4" fontId="8" fillId="4" borderId="1" xfId="0" applyNumberFormat="1" applyFont="1" applyFill="1" applyBorder="1" applyAlignment="1">
      <alignment horizontal="right" vertical="center"/>
    </xf>
    <xf numFmtId="4" fontId="8" fillId="4" borderId="1" xfId="0" applyNumberFormat="1" applyFont="1" applyFill="1" applyBorder="1" applyAlignment="1">
      <alignment horizontal="center" vertical="center"/>
    </xf>
    <xf numFmtId="0" fontId="7" fillId="4" borderId="1" xfId="0" applyFont="1" applyFill="1" applyBorder="1" applyAlignment="1">
      <alignment horizontal="left" wrapText="1"/>
    </xf>
    <xf numFmtId="0" fontId="7" fillId="4" borderId="1" xfId="0" applyFont="1" applyFill="1" applyBorder="1" applyAlignment="1">
      <alignment horizontal="center" wrapText="1"/>
    </xf>
    <xf numFmtId="4" fontId="7" fillId="4" borderId="1" xfId="0" applyNumberFormat="1" applyFont="1" applyFill="1" applyBorder="1" applyAlignment="1">
      <alignment horizontal="right" vertical="center"/>
    </xf>
    <xf numFmtId="4" fontId="7" fillId="4" borderId="1" xfId="0" applyNumberFormat="1" applyFont="1" applyFill="1" applyBorder="1" applyAlignment="1">
      <alignment horizontal="center" vertical="center"/>
    </xf>
    <xf numFmtId="0" fontId="8" fillId="4" borderId="1" xfId="0" applyFont="1" applyFill="1" applyBorder="1" applyAlignment="1">
      <alignment horizontal="right" wrapText="1"/>
    </xf>
    <xf numFmtId="4" fontId="8" fillId="4" borderId="1" xfId="0" applyNumberFormat="1" applyFont="1" applyFill="1" applyBorder="1" applyAlignment="1">
      <alignment horizontal="left" vertical="center"/>
    </xf>
    <xf numFmtId="4" fontId="8" fillId="4" borderId="1" xfId="0" applyNumberFormat="1" applyFont="1" applyFill="1" applyBorder="1" applyAlignment="1">
      <alignment horizontal="justify" vertical="center" wrapText="1"/>
    </xf>
    <xf numFmtId="43" fontId="7" fillId="4" borderId="1" xfId="143" applyFont="1" applyFill="1" applyBorder="1" applyAlignment="1">
      <alignment horizontal="right" vertical="center"/>
    </xf>
    <xf numFmtId="0" fontId="7" fillId="4" borderId="0" xfId="0" applyFont="1" applyFill="1" applyAlignment="1">
      <alignment wrapText="1"/>
    </xf>
    <xf numFmtId="0" fontId="16" fillId="0" borderId="0" xfId="0" applyFont="1" applyFill="1"/>
    <xf numFmtId="0" fontId="8" fillId="4" borderId="2" xfId="0" applyFont="1" applyFill="1" applyBorder="1" applyAlignment="1">
      <alignment horizontal="right" wrapText="1"/>
    </xf>
    <xf numFmtId="0" fontId="8" fillId="4" borderId="2" xfId="0" applyFont="1" applyFill="1" applyBorder="1" applyAlignment="1">
      <alignment horizontal="center" wrapText="1"/>
    </xf>
    <xf numFmtId="4" fontId="8" fillId="4" borderId="2" xfId="0" applyNumberFormat="1" applyFont="1" applyFill="1" applyBorder="1" applyAlignment="1">
      <alignment horizontal="right" vertical="center"/>
    </xf>
    <xf numFmtId="4" fontId="8" fillId="4" borderId="2" xfId="0" applyNumberFormat="1" applyFont="1" applyFill="1" applyBorder="1" applyAlignment="1">
      <alignment horizontal="justify" vertical="center" wrapText="1"/>
    </xf>
    <xf numFmtId="0" fontId="16" fillId="0" borderId="0" xfId="0" applyFont="1" applyFill="1" applyBorder="1"/>
    <xf numFmtId="0" fontId="8" fillId="0" borderId="1" xfId="0" applyFont="1" applyFill="1" applyBorder="1" applyAlignment="1">
      <alignment horizontal="right" wrapText="1"/>
    </xf>
    <xf numFmtId="4" fontId="7" fillId="3" borderId="1" xfId="0" applyNumberFormat="1" applyFont="1" applyFill="1" applyBorder="1" applyAlignment="1">
      <alignment horizontal="right" vertical="center"/>
    </xf>
    <xf numFmtId="4" fontId="7" fillId="4" borderId="1" xfId="0" applyNumberFormat="1" applyFont="1" applyFill="1" applyBorder="1" applyAlignment="1">
      <alignment horizontal="center" vertical="center" wrapText="1"/>
    </xf>
    <xf numFmtId="49" fontId="8" fillId="0" borderId="1" xfId="0" applyNumberFormat="1" applyFont="1" applyBorder="1" applyAlignment="1">
      <alignment horizontal="right"/>
    </xf>
    <xf numFmtId="0" fontId="7" fillId="0" borderId="0" xfId="0" applyFont="1" applyAlignment="1">
      <alignment horizontal="center" wrapText="1"/>
    </xf>
    <xf numFmtId="4" fontId="1" fillId="4" borderId="1" xfId="0" applyNumberFormat="1" applyFont="1" applyFill="1" applyBorder="1" applyAlignment="1">
      <alignment horizontal="right" vertical="center"/>
    </xf>
    <xf numFmtId="4" fontId="7"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wrapText="1"/>
    </xf>
    <xf numFmtId="0" fontId="7" fillId="0" borderId="1" xfId="0" applyFont="1" applyBorder="1" applyAlignment="1">
      <alignment horizontal="left" wrapText="1"/>
    </xf>
    <xf numFmtId="0" fontId="8" fillId="0" borderId="1" xfId="0" applyFont="1" applyBorder="1" applyAlignment="1">
      <alignment horizontal="right" wrapText="1"/>
    </xf>
    <xf numFmtId="0" fontId="8" fillId="4" borderId="0" xfId="0" applyFont="1" applyFill="1" applyAlignment="1">
      <alignment wrapText="1"/>
    </xf>
    <xf numFmtId="0" fontId="7" fillId="0" borderId="1" xfId="0" applyFont="1" applyBorder="1" applyAlignment="1">
      <alignment horizontal="left"/>
    </xf>
    <xf numFmtId="0" fontId="8" fillId="4" borderId="1" xfId="0" applyFont="1" applyFill="1" applyBorder="1" applyAlignment="1">
      <alignment horizontal="right"/>
    </xf>
    <xf numFmtId="0" fontId="7" fillId="4" borderId="1" xfId="0" applyFont="1" applyFill="1" applyBorder="1" applyAlignment="1">
      <alignment horizontal="left"/>
    </xf>
    <xf numFmtId="4" fontId="7" fillId="4" borderId="1" xfId="0" applyNumberFormat="1" applyFont="1" applyFill="1" applyBorder="1" applyAlignment="1">
      <alignment horizontal="justify" vertical="center" wrapText="1"/>
    </xf>
    <xf numFmtId="0" fontId="1" fillId="3" borderId="1" xfId="0" applyFont="1" applyFill="1" applyBorder="1" applyAlignment="1">
      <alignment horizontal="center" wrapText="1"/>
    </xf>
    <xf numFmtId="0" fontId="1" fillId="4" borderId="1" xfId="0" applyFont="1" applyFill="1" applyBorder="1" applyAlignment="1">
      <alignment vertical="center" wrapText="1"/>
    </xf>
    <xf numFmtId="0" fontId="1" fillId="4" borderId="1" xfId="0" applyFont="1" applyFill="1" applyBorder="1" applyAlignment="1">
      <alignment horizontal="center" wrapText="1"/>
    </xf>
    <xf numFmtId="4" fontId="1" fillId="4" borderId="1" xfId="0" applyNumberFormat="1" applyFont="1" applyFill="1" applyBorder="1" applyAlignment="1">
      <alignment vertical="center"/>
    </xf>
    <xf numFmtId="4" fontId="1" fillId="4" borderId="1" xfId="0" applyNumberFormat="1" applyFont="1" applyFill="1" applyBorder="1" applyAlignment="1">
      <alignment horizontal="center" vertical="center" wrapText="1"/>
    </xf>
    <xf numFmtId="4" fontId="1" fillId="4" borderId="1" xfId="0" applyNumberFormat="1" applyFont="1" applyFill="1" applyBorder="1" applyAlignment="1">
      <alignment horizontal="center" vertical="center"/>
    </xf>
    <xf numFmtId="4" fontId="1" fillId="4" borderId="1" xfId="0" applyNumberFormat="1" applyFont="1" applyFill="1" applyBorder="1" applyAlignment="1">
      <alignment horizontal="justify" vertical="center" wrapText="1"/>
    </xf>
    <xf numFmtId="0" fontId="1" fillId="0" borderId="0" xfId="0" applyFont="1" applyAlignment="1">
      <alignment wrapText="1"/>
    </xf>
    <xf numFmtId="0" fontId="1" fillId="4" borderId="4" xfId="0" applyFont="1" applyFill="1" applyBorder="1" applyAlignment="1">
      <alignment horizontal="left" vertical="center" wrapText="1"/>
    </xf>
    <xf numFmtId="0" fontId="7" fillId="3" borderId="1" xfId="0" applyFont="1" applyFill="1" applyBorder="1" applyAlignment="1">
      <alignment horizontal="right" wrapText="1"/>
    </xf>
    <xf numFmtId="4" fontId="1" fillId="0" borderId="1" xfId="0" applyNumberFormat="1" applyFont="1" applyFill="1" applyBorder="1" applyAlignment="1">
      <alignment horizontal="right" vertical="center"/>
    </xf>
    <xf numFmtId="0" fontId="1" fillId="4" borderId="1" xfId="0" applyFont="1" applyFill="1" applyBorder="1" applyAlignment="1">
      <alignment horizontal="center" vertical="center" wrapText="1"/>
    </xf>
    <xf numFmtId="4" fontId="1" fillId="4" borderId="1" xfId="0" applyNumberFormat="1" applyFont="1" applyFill="1" applyBorder="1" applyAlignment="1">
      <alignment horizontal="left"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wrapText="1" shrinkToFit="1"/>
    </xf>
    <xf numFmtId="0" fontId="12" fillId="5" borderId="1" xfId="2" applyFont="1" applyFill="1" applyBorder="1" applyAlignment="1">
      <alignment horizontal="center" vertical="center" wrapText="1"/>
    </xf>
    <xf numFmtId="0" fontId="1" fillId="6" borderId="1" xfId="0" applyFont="1" applyFill="1" applyBorder="1" applyAlignment="1">
      <alignment vertical="center" wrapText="1"/>
    </xf>
    <xf numFmtId="0" fontId="1" fillId="6" borderId="1" xfId="0" applyFont="1" applyFill="1" applyBorder="1" applyAlignment="1">
      <alignment horizontal="center" wrapText="1"/>
    </xf>
    <xf numFmtId="4" fontId="1" fillId="6" borderId="1" xfId="0" applyNumberFormat="1" applyFont="1" applyFill="1" applyBorder="1" applyAlignment="1">
      <alignment horizontal="right" vertical="center"/>
    </xf>
    <xf numFmtId="4" fontId="1" fillId="6" borderId="1" xfId="0" applyNumberFormat="1" applyFont="1" applyFill="1" applyBorder="1" applyAlignment="1">
      <alignment horizontal="center" vertical="center" wrapText="1"/>
    </xf>
    <xf numFmtId="4" fontId="1" fillId="6" borderId="1" xfId="0" applyNumberFormat="1" applyFont="1" applyFill="1" applyBorder="1" applyAlignment="1">
      <alignment horizontal="center" vertical="center"/>
    </xf>
    <xf numFmtId="0" fontId="8" fillId="4" borderId="1" xfId="0" applyFont="1" applyFill="1" applyBorder="1" applyAlignment="1">
      <alignment vertical="center" wrapText="1"/>
    </xf>
    <xf numFmtId="4" fontId="8" fillId="4" borderId="1" xfId="0" applyNumberFormat="1" applyFont="1" applyFill="1" applyBorder="1" applyAlignment="1">
      <alignment horizontal="center" vertical="center" wrapText="1"/>
    </xf>
    <xf numFmtId="4" fontId="1" fillId="6" borderId="1" xfId="0" applyNumberFormat="1" applyFont="1" applyFill="1" applyBorder="1" applyAlignment="1">
      <alignment horizontal="justify" vertical="center" wrapText="1"/>
    </xf>
    <xf numFmtId="4" fontId="1" fillId="6" borderId="1" xfId="0" applyNumberFormat="1" applyFont="1" applyFill="1" applyBorder="1" applyAlignment="1">
      <alignment horizontal="left" vertical="center"/>
    </xf>
    <xf numFmtId="4" fontId="8" fillId="4" borderId="1" xfId="0" applyNumberFormat="1" applyFont="1" applyFill="1" applyBorder="1" applyAlignment="1">
      <alignment horizontal="left" vertical="center" wrapText="1"/>
    </xf>
    <xf numFmtId="0" fontId="13" fillId="0" borderId="0" xfId="0" applyFont="1" applyAlignment="1">
      <alignment wrapText="1"/>
    </xf>
    <xf numFmtId="0" fontId="8" fillId="0" borderId="0" xfId="0" applyFont="1" applyAlignment="1">
      <alignment horizontal="right" wrapText="1"/>
    </xf>
    <xf numFmtId="4" fontId="8" fillId="0" borderId="1" xfId="0" applyNumberFormat="1" applyFont="1" applyFill="1" applyBorder="1" applyAlignment="1">
      <alignment horizontal="right" vertical="center"/>
    </xf>
    <xf numFmtId="0" fontId="8" fillId="0" borderId="1" xfId="0" applyFont="1" applyBorder="1" applyAlignment="1">
      <alignment wrapText="1"/>
    </xf>
    <xf numFmtId="0" fontId="1" fillId="7" borderId="1" xfId="0" applyFont="1" applyFill="1" applyBorder="1" applyAlignment="1">
      <alignment vertical="center" wrapText="1"/>
    </xf>
    <xf numFmtId="0" fontId="1" fillId="7" borderId="1" xfId="0" applyFont="1" applyFill="1" applyBorder="1" applyAlignment="1">
      <alignment horizontal="center" wrapText="1"/>
    </xf>
    <xf numFmtId="4" fontId="1" fillId="7" borderId="1" xfId="0" applyNumberFormat="1" applyFont="1" applyFill="1" applyBorder="1" applyAlignment="1">
      <alignment horizontal="right" vertical="center"/>
    </xf>
    <xf numFmtId="4" fontId="7" fillId="7" borderId="1" xfId="0" applyNumberFormat="1" applyFont="1" applyFill="1" applyBorder="1" applyAlignment="1">
      <alignment horizontal="right" vertical="center"/>
    </xf>
    <xf numFmtId="4" fontId="1" fillId="7" borderId="1" xfId="0" applyNumberFormat="1" applyFont="1" applyFill="1" applyBorder="1" applyAlignment="1">
      <alignment horizontal="center" vertical="center" wrapText="1"/>
    </xf>
    <xf numFmtId="4" fontId="1" fillId="7" borderId="1" xfId="0" applyNumberFormat="1" applyFont="1" applyFill="1" applyBorder="1" applyAlignment="1">
      <alignment horizontal="center" vertical="center"/>
    </xf>
    <xf numFmtId="4" fontId="1" fillId="4" borderId="1" xfId="0" applyNumberFormat="1" applyFont="1" applyFill="1" applyBorder="1" applyAlignment="1">
      <alignment horizontal="left" vertical="center"/>
    </xf>
    <xf numFmtId="0" fontId="1" fillId="4" borderId="0" xfId="0" applyFont="1" applyFill="1" applyAlignment="1">
      <alignment wrapText="1"/>
    </xf>
    <xf numFmtId="49" fontId="15" fillId="0" borderId="1" xfId="0" applyNumberFormat="1" applyFont="1" applyBorder="1" applyAlignment="1">
      <alignment horizontal="left"/>
    </xf>
    <xf numFmtId="49" fontId="15" fillId="0" borderId="1" xfId="0" applyNumberFormat="1" applyFont="1" applyFill="1" applyBorder="1" applyAlignment="1">
      <alignment horizontal="left"/>
    </xf>
    <xf numFmtId="49" fontId="15" fillId="4" borderId="1" xfId="0" applyNumberFormat="1" applyFont="1" applyFill="1" applyBorder="1" applyAlignment="1">
      <alignment horizontal="left"/>
    </xf>
    <xf numFmtId="3" fontId="8" fillId="4" borderId="1" xfId="0" applyNumberFormat="1" applyFont="1" applyFill="1" applyBorder="1" applyAlignment="1">
      <alignment horizontal="right" vertical="center"/>
    </xf>
    <xf numFmtId="4" fontId="15" fillId="4" borderId="1" xfId="0" applyNumberFormat="1" applyFont="1" applyFill="1" applyBorder="1" applyAlignment="1">
      <alignment horizontal="left" vertical="center"/>
    </xf>
    <xf numFmtId="4" fontId="1" fillId="7" borderId="1" xfId="0" applyNumberFormat="1" applyFont="1" applyFill="1" applyBorder="1" applyAlignment="1">
      <alignment horizontal="justify" vertical="center" wrapText="1"/>
    </xf>
    <xf numFmtId="4" fontId="1" fillId="7" borderId="1" xfId="0" applyNumberFormat="1" applyFont="1" applyFill="1" applyBorder="1" applyAlignment="1">
      <alignment horizontal="left" vertical="center" wrapText="1"/>
    </xf>
    <xf numFmtId="3" fontId="8" fillId="0" borderId="1" xfId="0" applyNumberFormat="1" applyFont="1" applyFill="1" applyBorder="1" applyAlignment="1">
      <alignment horizontal="right" vertical="center"/>
    </xf>
    <xf numFmtId="0" fontId="7" fillId="8" borderId="1" xfId="0" applyFont="1" applyFill="1" applyBorder="1" applyAlignment="1">
      <alignment wrapText="1"/>
    </xf>
    <xf numFmtId="0" fontId="1" fillId="8" borderId="1" xfId="0" applyFont="1" applyFill="1" applyBorder="1" applyAlignment="1">
      <alignment horizontal="center" wrapText="1"/>
    </xf>
    <xf numFmtId="4" fontId="7" fillId="8" borderId="1" xfId="0" applyNumberFormat="1" applyFont="1" applyFill="1" applyBorder="1" applyAlignment="1">
      <alignment horizontal="right" wrapText="1"/>
    </xf>
    <xf numFmtId="0" fontId="7" fillId="8" borderId="1" xfId="0" applyFont="1" applyFill="1" applyBorder="1" applyAlignment="1">
      <alignment horizontal="center" wrapText="1"/>
    </xf>
    <xf numFmtId="4" fontId="8" fillId="6" borderId="1" xfId="0" applyNumberFormat="1" applyFont="1" applyFill="1" applyBorder="1" applyAlignment="1">
      <alignment horizontal="center" vertical="center" wrapText="1"/>
    </xf>
    <xf numFmtId="0" fontId="8" fillId="0" borderId="1" xfId="0" applyFont="1" applyFill="1" applyBorder="1" applyAlignment="1">
      <alignment horizontal="center" wrapText="1"/>
    </xf>
    <xf numFmtId="4" fontId="8" fillId="0" borderId="1" xfId="0" applyNumberFormat="1" applyFont="1" applyFill="1" applyBorder="1" applyAlignment="1">
      <alignment horizontal="justify" vertical="center" wrapText="1"/>
    </xf>
    <xf numFmtId="0" fontId="1" fillId="6" borderId="1" xfId="0" applyFont="1" applyFill="1" applyBorder="1" applyAlignment="1">
      <alignment wrapText="1"/>
    </xf>
    <xf numFmtId="4" fontId="1" fillId="6" borderId="1" xfId="0" applyNumberFormat="1" applyFont="1" applyFill="1" applyBorder="1" applyAlignment="1">
      <alignment horizontal="left" vertical="center" wrapText="1"/>
    </xf>
    <xf numFmtId="0" fontId="1" fillId="0" borderId="1" xfId="0" applyFont="1" applyBorder="1" applyAlignment="1">
      <alignment wrapText="1"/>
    </xf>
    <xf numFmtId="0" fontId="17" fillId="0" borderId="0" xfId="0" applyFont="1" applyAlignment="1">
      <alignment wrapText="1"/>
    </xf>
    <xf numFmtId="0" fontId="18" fillId="0" borderId="0" xfId="0" applyFont="1" applyAlignment="1">
      <alignment wrapText="1"/>
    </xf>
    <xf numFmtId="0" fontId="1" fillId="4" borderId="1" xfId="0" applyFont="1" applyFill="1" applyBorder="1" applyAlignment="1">
      <alignment wrapText="1"/>
    </xf>
    <xf numFmtId="0" fontId="17" fillId="4" borderId="0" xfId="0" applyFont="1" applyFill="1" applyAlignment="1">
      <alignment wrapText="1"/>
    </xf>
    <xf numFmtId="0" fontId="8" fillId="4" borderId="2" xfId="0" applyFont="1" applyFill="1" applyBorder="1" applyAlignment="1">
      <alignment vertical="center" wrapText="1"/>
    </xf>
    <xf numFmtId="4" fontId="1" fillId="4" borderId="2" xfId="0" applyNumberFormat="1" applyFont="1" applyFill="1" applyBorder="1" applyAlignment="1">
      <alignment horizontal="right" vertical="center"/>
    </xf>
    <xf numFmtId="4" fontId="1" fillId="0" borderId="2" xfId="0" applyNumberFormat="1" applyFont="1" applyFill="1" applyBorder="1" applyAlignment="1">
      <alignment horizontal="right" vertical="center"/>
    </xf>
    <xf numFmtId="3" fontId="1" fillId="0" borderId="2" xfId="0" applyNumberFormat="1" applyFont="1" applyFill="1" applyBorder="1" applyAlignment="1">
      <alignment horizontal="right" vertical="center"/>
    </xf>
    <xf numFmtId="0" fontId="18" fillId="4" borderId="0" xfId="0" applyFont="1" applyFill="1" applyAlignment="1">
      <alignment wrapText="1"/>
    </xf>
    <xf numFmtId="3" fontId="1" fillId="0" borderId="1" xfId="0" applyNumberFormat="1" applyFont="1" applyFill="1" applyBorder="1" applyAlignment="1">
      <alignment horizontal="right" vertical="center"/>
    </xf>
    <xf numFmtId="4" fontId="8" fillId="0" borderId="1" xfId="0" applyNumberFormat="1" applyFont="1" applyFill="1" applyBorder="1" applyAlignment="1">
      <alignment horizontal="left" vertical="center"/>
    </xf>
    <xf numFmtId="0" fontId="19" fillId="0" borderId="1" xfId="0" applyFont="1" applyBorder="1"/>
    <xf numFmtId="164" fontId="8" fillId="0" borderId="1" xfId="0" applyNumberFormat="1" applyFont="1" applyFill="1" applyBorder="1" applyAlignment="1">
      <alignment horizontal="right" vertical="center"/>
    </xf>
    <xf numFmtId="4" fontId="20" fillId="0" borderId="1" xfId="0" applyNumberFormat="1" applyFont="1" applyFill="1" applyBorder="1" applyAlignment="1">
      <alignment horizontal="center" vertical="center" wrapText="1"/>
    </xf>
    <xf numFmtId="0" fontId="2" fillId="9" borderId="1" xfId="0" applyFont="1" applyFill="1" applyBorder="1" applyAlignment="1">
      <alignment horizontal="left" vertical="center" wrapText="1"/>
    </xf>
    <xf numFmtId="0" fontId="11" fillId="9" borderId="1" xfId="0" applyFont="1" applyFill="1" applyBorder="1" applyAlignment="1">
      <alignment wrapText="1"/>
    </xf>
    <xf numFmtId="4" fontId="7" fillId="9" borderId="1" xfId="0" applyNumberFormat="1" applyFont="1" applyFill="1" applyBorder="1" applyAlignment="1">
      <alignment horizontal="right" vertical="center" wrapText="1"/>
    </xf>
    <xf numFmtId="0" fontId="21" fillId="4" borderId="0" xfId="0" applyFont="1" applyFill="1" applyAlignment="1">
      <alignment wrapText="1"/>
    </xf>
    <xf numFmtId="0" fontId="1" fillId="4" borderId="1" xfId="0" applyFont="1" applyFill="1" applyBorder="1" applyAlignment="1">
      <alignment horizontal="right" wrapText="1"/>
    </xf>
    <xf numFmtId="0" fontId="7" fillId="7" borderId="0" xfId="0" applyFont="1" applyFill="1" applyBorder="1" applyAlignment="1">
      <alignment vertical="center"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shrinkToFit="1"/>
    </xf>
    <xf numFmtId="0" fontId="12" fillId="10" borderId="1" xfId="2" applyFont="1" applyFill="1" applyBorder="1" applyAlignment="1">
      <alignment horizontal="center" vertical="center" wrapText="1"/>
    </xf>
    <xf numFmtId="0" fontId="13" fillId="4" borderId="0" xfId="0" applyFont="1" applyFill="1" applyAlignment="1">
      <alignment wrapText="1"/>
    </xf>
    <xf numFmtId="4" fontId="7" fillId="3" borderId="1" xfId="0" applyNumberFormat="1" applyFont="1" applyFill="1" applyBorder="1" applyAlignment="1">
      <alignment horizontal="center" wrapText="1"/>
    </xf>
    <xf numFmtId="1" fontId="7" fillId="3" borderId="1" xfId="0" applyNumberFormat="1" applyFont="1" applyFill="1" applyBorder="1" applyAlignment="1">
      <alignment horizontal="center" wrapText="1"/>
    </xf>
    <xf numFmtId="0" fontId="8" fillId="4" borderId="1" xfId="0" applyFont="1" applyFill="1" applyBorder="1" applyAlignment="1">
      <alignment horizontal="left" wrapText="1"/>
    </xf>
    <xf numFmtId="0" fontId="8" fillId="4" borderId="1" xfId="145" applyFont="1" applyFill="1" applyBorder="1" applyAlignment="1" applyProtection="1">
      <alignment horizontal="left" vertical="center" wrapText="1"/>
      <protection locked="0"/>
    </xf>
    <xf numFmtId="2" fontId="8" fillId="4" borderId="1" xfId="145" applyNumberFormat="1" applyFont="1" applyFill="1" applyBorder="1" applyAlignment="1" applyProtection="1">
      <alignment horizontal="right" vertical="center"/>
      <protection hidden="1"/>
    </xf>
    <xf numFmtId="0" fontId="13" fillId="11" borderId="1" xfId="0" applyFont="1" applyFill="1" applyBorder="1" applyAlignment="1">
      <alignment wrapText="1"/>
    </xf>
    <xf numFmtId="0" fontId="13" fillId="11" borderId="1" xfId="0" applyFont="1" applyFill="1" applyBorder="1" applyAlignment="1">
      <alignment horizontal="center" wrapText="1"/>
    </xf>
    <xf numFmtId="4" fontId="13" fillId="11" borderId="1" xfId="0" applyNumberFormat="1" applyFont="1" applyFill="1" applyBorder="1" applyAlignment="1">
      <alignment horizontal="center" wrapText="1"/>
    </xf>
    <xf numFmtId="4" fontId="13" fillId="11" borderId="1" xfId="0" applyNumberFormat="1" applyFont="1" applyFill="1" applyBorder="1" applyAlignment="1">
      <alignment horizontal="right" wrapText="1"/>
    </xf>
    <xf numFmtId="1" fontId="13" fillId="11" borderId="1" xfId="0" applyNumberFormat="1" applyFont="1" applyFill="1" applyBorder="1" applyAlignment="1">
      <alignment horizontal="center" wrapText="1"/>
    </xf>
    <xf numFmtId="0" fontId="8" fillId="4" borderId="1" xfId="145" applyFont="1" applyFill="1" applyBorder="1" applyAlignment="1" applyProtection="1">
      <alignment horizontal="center" vertical="center"/>
      <protection locked="0"/>
    </xf>
    <xf numFmtId="1" fontId="8" fillId="4" borderId="1" xfId="145" applyNumberFormat="1" applyFont="1" applyFill="1" applyBorder="1" applyAlignment="1" applyProtection="1">
      <alignment horizontal="center" vertical="center"/>
      <protection locked="0"/>
    </xf>
    <xf numFmtId="4" fontId="8" fillId="4" borderId="1" xfId="145" applyNumberFormat="1" applyFont="1" applyFill="1" applyBorder="1" applyAlignment="1" applyProtection="1">
      <alignment horizontal="right" vertical="center"/>
      <protection locked="0"/>
    </xf>
    <xf numFmtId="2" fontId="8" fillId="4" borderId="1" xfId="145" applyNumberFormat="1" applyFont="1" applyFill="1" applyBorder="1" applyAlignment="1" applyProtection="1">
      <alignment horizontal="center" vertical="center"/>
      <protection locked="0"/>
    </xf>
    <xf numFmtId="0" fontId="13" fillId="0" borderId="0" xfId="0" applyFont="1" applyFill="1" applyAlignment="1">
      <alignment wrapText="1"/>
    </xf>
    <xf numFmtId="0" fontId="15" fillId="0" borderId="1" xfId="1" applyFont="1" applyBorder="1"/>
    <xf numFmtId="0" fontId="8" fillId="4" borderId="1" xfId="0" applyFont="1" applyFill="1" applyBorder="1" applyAlignment="1">
      <alignment horizontal="left"/>
    </xf>
    <xf numFmtId="3" fontId="8" fillId="4" borderId="1" xfId="0" applyNumberFormat="1" applyFont="1" applyFill="1" applyBorder="1" applyAlignment="1">
      <alignment horizontal="center" vertical="center"/>
    </xf>
    <xf numFmtId="0" fontId="4" fillId="5" borderId="1" xfId="0" applyFont="1" applyFill="1" applyBorder="1" applyAlignment="1">
      <alignment horizontal="left" wrapText="1"/>
    </xf>
    <xf numFmtId="1" fontId="14" fillId="5" borderId="1" xfId="0" applyNumberFormat="1" applyFont="1" applyFill="1" applyBorder="1" applyAlignment="1">
      <alignment horizontal="center" wrapText="1"/>
    </xf>
    <xf numFmtId="0" fontId="3" fillId="5" borderId="1" xfId="0" applyFont="1" applyFill="1" applyBorder="1" applyAlignment="1">
      <alignment horizontal="center" wrapText="1"/>
    </xf>
    <xf numFmtId="0" fontId="26" fillId="10" borderId="1" xfId="0" applyFont="1" applyFill="1" applyBorder="1" applyAlignment="1">
      <alignment horizontal="center" vertical="center" wrapText="1" shrinkToFit="1"/>
    </xf>
    <xf numFmtId="0" fontId="7" fillId="11" borderId="1" xfId="0" applyFont="1" applyFill="1" applyBorder="1" applyAlignment="1">
      <alignment wrapText="1"/>
    </xf>
    <xf numFmtId="0" fontId="7" fillId="11" borderId="1" xfId="0" applyFont="1" applyFill="1" applyBorder="1" applyAlignment="1">
      <alignment horizontal="center" wrapText="1"/>
    </xf>
    <xf numFmtId="4" fontId="7" fillId="11" borderId="1" xfId="0" applyNumberFormat="1" applyFont="1" applyFill="1" applyBorder="1" applyAlignment="1">
      <alignment horizontal="center" wrapText="1"/>
    </xf>
    <xf numFmtId="4" fontId="7" fillId="11" borderId="1" xfId="0" applyNumberFormat="1" applyFont="1" applyFill="1" applyBorder="1" applyAlignment="1">
      <alignment horizontal="right" wrapText="1"/>
    </xf>
    <xf numFmtId="1" fontId="7" fillId="11" borderId="1" xfId="0" applyNumberFormat="1" applyFont="1" applyFill="1" applyBorder="1" applyAlignment="1">
      <alignment horizontal="center" wrapText="1"/>
    </xf>
    <xf numFmtId="0" fontId="8" fillId="0" borderId="1" xfId="0" applyFont="1" applyFill="1" applyBorder="1" applyAlignment="1">
      <alignment wrapText="1"/>
    </xf>
    <xf numFmtId="0" fontId="13" fillId="0" borderId="1" xfId="0" applyFont="1" applyFill="1" applyBorder="1" applyAlignment="1">
      <alignment horizontal="center" wrapText="1"/>
    </xf>
    <xf numFmtId="4" fontId="8" fillId="0" borderId="1" xfId="0" applyNumberFormat="1" applyFont="1" applyFill="1" applyBorder="1" applyAlignment="1">
      <alignment horizontal="right" wrapText="1"/>
    </xf>
    <xf numFmtId="0" fontId="8" fillId="0" borderId="1" xfId="0" applyFont="1" applyFill="1" applyBorder="1" applyAlignment="1">
      <alignment horizontal="left" wrapText="1"/>
    </xf>
    <xf numFmtId="2" fontId="8" fillId="0" borderId="1" xfId="0" applyNumberFormat="1" applyFont="1" applyFill="1" applyBorder="1" applyAlignment="1">
      <alignment horizontal="center" wrapText="1"/>
    </xf>
    <xf numFmtId="1" fontId="8" fillId="0" borderId="1" xfId="0" applyNumberFormat="1" applyFont="1" applyFill="1" applyBorder="1" applyAlignment="1">
      <alignment horizontal="center" wrapText="1"/>
    </xf>
    <xf numFmtId="3" fontId="8" fillId="4" borderId="1" xfId="145" applyNumberFormat="1" applyFont="1" applyFill="1" applyBorder="1" applyAlignment="1" applyProtection="1">
      <alignment horizontal="right" vertical="center"/>
      <protection locked="0"/>
    </xf>
    <xf numFmtId="0" fontId="27" fillId="4" borderId="1" xfId="0" applyFont="1" applyFill="1" applyBorder="1" applyAlignment="1">
      <alignment horizontal="left" wrapText="1"/>
    </xf>
    <xf numFmtId="0" fontId="8" fillId="4" borderId="8" xfId="0" applyFont="1" applyFill="1" applyBorder="1" applyAlignment="1">
      <alignment horizontal="left" wrapText="1"/>
    </xf>
    <xf numFmtId="0" fontId="11" fillId="0" borderId="0" xfId="0" applyFont="1" applyAlignment="1">
      <alignment wrapText="1"/>
    </xf>
    <xf numFmtId="0" fontId="6" fillId="10" borderId="1" xfId="2" applyFill="1" applyBorder="1" applyAlignment="1">
      <alignment horizontal="center" vertical="center" wrapText="1"/>
    </xf>
    <xf numFmtId="4" fontId="8" fillId="4" borderId="1" xfId="145" applyNumberFormat="1" applyFont="1" applyFill="1" applyBorder="1" applyAlignment="1" applyProtection="1">
      <alignment horizontal="right" vertical="center"/>
      <protection hidden="1"/>
    </xf>
    <xf numFmtId="4" fontId="15" fillId="0" borderId="1" xfId="1" applyNumberFormat="1" applyFont="1" applyBorder="1"/>
    <xf numFmtId="0" fontId="3" fillId="0" borderId="0" xfId="0" applyFont="1" applyBorder="1" applyAlignment="1">
      <alignment vertical="center" wrapText="1"/>
    </xf>
    <xf numFmtId="0" fontId="11" fillId="0" borderId="0" xfId="0" applyFont="1" applyAlignment="1">
      <alignment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4" xfId="0" applyFont="1" applyFill="1" applyBorder="1" applyAlignment="1">
      <alignment horizontal="center" vertical="center" wrapText="1"/>
    </xf>
    <xf numFmtId="4" fontId="7" fillId="10" borderId="2" xfId="0" applyNumberFormat="1" applyFont="1" applyFill="1" applyBorder="1" applyAlignment="1">
      <alignment horizontal="center" vertical="center" wrapText="1"/>
    </xf>
    <xf numFmtId="4" fontId="7" fillId="10" borderId="3" xfId="0" applyNumberFormat="1" applyFont="1" applyFill="1" applyBorder="1" applyAlignment="1">
      <alignment horizontal="center" vertical="center" wrapText="1"/>
    </xf>
    <xf numFmtId="4" fontId="7" fillId="10" borderId="4" xfId="0" applyNumberFormat="1" applyFont="1" applyFill="1" applyBorder="1" applyAlignment="1">
      <alignment horizontal="center" vertical="center" wrapText="1"/>
    </xf>
    <xf numFmtId="0" fontId="4" fillId="10" borderId="8" xfId="0" applyFont="1" applyFill="1" applyBorder="1" applyAlignment="1">
      <alignment horizontal="center" wrapText="1"/>
    </xf>
    <xf numFmtId="0" fontId="4" fillId="10" borderId="10" xfId="0" applyFont="1" applyFill="1" applyBorder="1" applyAlignment="1">
      <alignment horizontal="center" wrapText="1"/>
    </xf>
    <xf numFmtId="0" fontId="4" fillId="10" borderId="9" xfId="0" applyFont="1" applyFill="1" applyBorder="1" applyAlignment="1">
      <alignment horizontal="center" wrapText="1"/>
    </xf>
    <xf numFmtId="0" fontId="2" fillId="2" borderId="1" xfId="0" applyFont="1" applyFill="1" applyBorder="1" applyAlignment="1">
      <alignment horizontal="left" vertical="center" wrapText="1"/>
    </xf>
    <xf numFmtId="0" fontId="11" fillId="0" borderId="1" xfId="0" applyFont="1" applyBorder="1" applyAlignment="1">
      <alignment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1" fillId="9" borderId="5" xfId="0" applyFont="1" applyFill="1" applyBorder="1" applyAlignment="1">
      <alignment horizontal="center" wrapText="1"/>
    </xf>
    <xf numFmtId="0" fontId="11" fillId="9" borderId="6" xfId="0" applyFont="1" applyFill="1" applyBorder="1" applyAlignment="1">
      <alignment horizontal="center" wrapText="1"/>
    </xf>
    <xf numFmtId="0" fontId="11" fillId="9" borderId="7" xfId="0" applyFont="1" applyFill="1" applyBorder="1" applyAlignment="1">
      <alignment horizontal="center" wrapText="1"/>
    </xf>
  </cellXfs>
  <cellStyles count="150">
    <cellStyle name="Comma" xfId="143" builtinId="3"/>
    <cellStyle name="Comma 2" xfId="3" xr:uid="{00000000-0005-0000-0000-000032000000}"/>
    <cellStyle name="Comma 2 10" xfId="71" xr:uid="{00000000-0005-0000-0000-000076000000}"/>
    <cellStyle name="Comma 2 11" xfId="107" xr:uid="{00000000-0005-0000-0000-00009A000000}"/>
    <cellStyle name="Comma 2 2" xfId="4" xr:uid="{00000000-0005-0000-0000-000033000000}"/>
    <cellStyle name="Comma 2 2 2" xfId="6" xr:uid="{00000000-0005-0000-0000-000035000000}"/>
    <cellStyle name="Comma 2 2 2 2" xfId="12" xr:uid="{00000000-0005-0000-0000-000039000000}"/>
    <cellStyle name="Comma 2 2 2 2 2" xfId="48" xr:uid="{00000000-0005-0000-0000-000055000000}"/>
    <cellStyle name="Comma 2 2 2 2 3" xfId="84" xr:uid="{00000000-0005-0000-0000-000079000000}"/>
    <cellStyle name="Comma 2 2 2 2 4" xfId="120" xr:uid="{00000000-0005-0000-0000-00009D000000}"/>
    <cellStyle name="Comma 2 2 2 3" xfId="21" xr:uid="{00000000-0005-0000-0000-000042000000}"/>
    <cellStyle name="Comma 2 2 2 3 2" xfId="57" xr:uid="{00000000-0005-0000-0000-000056000000}"/>
    <cellStyle name="Comma 2 2 2 3 3" xfId="93" xr:uid="{00000000-0005-0000-0000-00007A000000}"/>
    <cellStyle name="Comma 2 2 2 3 4" xfId="129" xr:uid="{00000000-0005-0000-0000-00009E000000}"/>
    <cellStyle name="Comma 2 2 2 4" xfId="30" xr:uid="{00000000-0005-0000-0000-00004C000000}"/>
    <cellStyle name="Comma 2 2 2 4 2" xfId="66" xr:uid="{00000000-0005-0000-0000-000057000000}"/>
    <cellStyle name="Comma 2 2 2 4 3" xfId="102" xr:uid="{00000000-0005-0000-0000-00007B000000}"/>
    <cellStyle name="Comma 2 2 2 4 4" xfId="138" xr:uid="{00000000-0005-0000-0000-00009F000000}"/>
    <cellStyle name="Comma 2 2 2 5" xfId="39" xr:uid="{00000000-0005-0000-0000-000054000000}"/>
    <cellStyle name="Comma 2 2 2 6" xfId="75" xr:uid="{00000000-0005-0000-0000-000078000000}"/>
    <cellStyle name="Comma 2 2 2 7" xfId="111" xr:uid="{00000000-0005-0000-0000-00009C000000}"/>
    <cellStyle name="Comma 2 2 3" xfId="15" xr:uid="{00000000-0005-0000-0000-00003A000000}"/>
    <cellStyle name="Comma 2 2 3 2" xfId="24" xr:uid="{00000000-0005-0000-0000-000043000000}"/>
    <cellStyle name="Comma 2 2 3 2 2" xfId="51" xr:uid="{00000000-0005-0000-0000-000059000000}"/>
    <cellStyle name="Comma 2 2 3 2 3" xfId="87" xr:uid="{00000000-0005-0000-0000-00007D000000}"/>
    <cellStyle name="Comma 2 2 3 2 4" xfId="123" xr:uid="{00000000-0005-0000-0000-0000A1000000}"/>
    <cellStyle name="Comma 2 2 3 3" xfId="33" xr:uid="{00000000-0005-0000-0000-00004D000000}"/>
    <cellStyle name="Comma 2 2 3 3 2" xfId="60" xr:uid="{00000000-0005-0000-0000-00005A000000}"/>
    <cellStyle name="Comma 2 2 3 3 3" xfId="96" xr:uid="{00000000-0005-0000-0000-00007E000000}"/>
    <cellStyle name="Comma 2 2 3 3 4" xfId="132" xr:uid="{00000000-0005-0000-0000-0000A2000000}"/>
    <cellStyle name="Comma 2 2 3 4" xfId="69" xr:uid="{00000000-0005-0000-0000-00005B000000}"/>
    <cellStyle name="Comma 2 2 3 4 2" xfId="105" xr:uid="{00000000-0005-0000-0000-00007F000000}"/>
    <cellStyle name="Comma 2 2 3 4 3" xfId="141" xr:uid="{00000000-0005-0000-0000-0000A3000000}"/>
    <cellStyle name="Comma 2 2 3 5" xfId="42" xr:uid="{00000000-0005-0000-0000-000058000000}"/>
    <cellStyle name="Comma 2 2 3 6" xfId="78" xr:uid="{00000000-0005-0000-0000-00007C000000}"/>
    <cellStyle name="Comma 2 2 3 7" xfId="114" xr:uid="{00000000-0005-0000-0000-0000A0000000}"/>
    <cellStyle name="Comma 2 2 4" xfId="9" xr:uid="{00000000-0005-0000-0000-000038000000}"/>
    <cellStyle name="Comma 2 2 4 2" xfId="45" xr:uid="{00000000-0005-0000-0000-00005C000000}"/>
    <cellStyle name="Comma 2 2 4 3" xfId="81" xr:uid="{00000000-0005-0000-0000-000080000000}"/>
    <cellStyle name="Comma 2 2 4 4" xfId="117" xr:uid="{00000000-0005-0000-0000-0000A4000000}"/>
    <cellStyle name="Comma 2 2 5" xfId="18" xr:uid="{00000000-0005-0000-0000-000041000000}"/>
    <cellStyle name="Comma 2 2 5 2" xfId="54" xr:uid="{00000000-0005-0000-0000-00005D000000}"/>
    <cellStyle name="Comma 2 2 5 3" xfId="90" xr:uid="{00000000-0005-0000-0000-000081000000}"/>
    <cellStyle name="Comma 2 2 5 4" xfId="126" xr:uid="{00000000-0005-0000-0000-0000A5000000}"/>
    <cellStyle name="Comma 2 2 6" xfId="27" xr:uid="{00000000-0005-0000-0000-00004A000000}"/>
    <cellStyle name="Comma 2 2 6 2" xfId="63" xr:uid="{00000000-0005-0000-0000-00005E000000}"/>
    <cellStyle name="Comma 2 2 6 3" xfId="99" xr:uid="{00000000-0005-0000-0000-000082000000}"/>
    <cellStyle name="Comma 2 2 6 4" xfId="135" xr:uid="{00000000-0005-0000-0000-0000A6000000}"/>
    <cellStyle name="Comma 2 2 7" xfId="36" xr:uid="{00000000-0005-0000-0000-000053000000}"/>
    <cellStyle name="Comma 2 2 8" xfId="72" xr:uid="{00000000-0005-0000-0000-000077000000}"/>
    <cellStyle name="Comma 2 2 9" xfId="108" xr:uid="{00000000-0005-0000-0000-00009B000000}"/>
    <cellStyle name="Comma 2 3" xfId="7" xr:uid="{00000000-0005-0000-0000-000036000000}"/>
    <cellStyle name="Comma 2 3 2" xfId="13" xr:uid="{00000000-0005-0000-0000-00003C000000}"/>
    <cellStyle name="Comma 2 3 2 2" xfId="22" xr:uid="{00000000-0005-0000-0000-000045000000}"/>
    <cellStyle name="Comma 2 3 2 2 2" xfId="49" xr:uid="{00000000-0005-0000-0000-000061000000}"/>
    <cellStyle name="Comma 2 3 2 2 3" xfId="85" xr:uid="{00000000-0005-0000-0000-000085000000}"/>
    <cellStyle name="Comma 2 3 2 2 4" xfId="121" xr:uid="{00000000-0005-0000-0000-0000A9000000}"/>
    <cellStyle name="Comma 2 3 2 3" xfId="31" xr:uid="{00000000-0005-0000-0000-00004E000000}"/>
    <cellStyle name="Comma 2 3 2 3 2" xfId="58" xr:uid="{00000000-0005-0000-0000-000062000000}"/>
    <cellStyle name="Comma 2 3 2 3 3" xfId="94" xr:uid="{00000000-0005-0000-0000-000086000000}"/>
    <cellStyle name="Comma 2 3 2 3 4" xfId="130" xr:uid="{00000000-0005-0000-0000-0000AA000000}"/>
    <cellStyle name="Comma 2 3 2 4" xfId="67" xr:uid="{00000000-0005-0000-0000-000063000000}"/>
    <cellStyle name="Comma 2 3 2 4 2" xfId="103" xr:uid="{00000000-0005-0000-0000-000087000000}"/>
    <cellStyle name="Comma 2 3 2 4 3" xfId="139" xr:uid="{00000000-0005-0000-0000-0000AB000000}"/>
    <cellStyle name="Comma 2 3 2 5" xfId="40" xr:uid="{00000000-0005-0000-0000-000060000000}"/>
    <cellStyle name="Comma 2 3 2 6" xfId="76" xr:uid="{00000000-0005-0000-0000-000084000000}"/>
    <cellStyle name="Comma 2 3 2 7" xfId="112" xr:uid="{00000000-0005-0000-0000-0000A8000000}"/>
    <cellStyle name="Comma 2 3 3" xfId="16" xr:uid="{00000000-0005-0000-0000-00003D000000}"/>
    <cellStyle name="Comma 2 3 3 2" xfId="25" xr:uid="{00000000-0005-0000-0000-000046000000}"/>
    <cellStyle name="Comma 2 3 3 2 2" xfId="52" xr:uid="{00000000-0005-0000-0000-000065000000}"/>
    <cellStyle name="Comma 2 3 3 2 3" xfId="88" xr:uid="{00000000-0005-0000-0000-000089000000}"/>
    <cellStyle name="Comma 2 3 3 2 4" xfId="124" xr:uid="{00000000-0005-0000-0000-0000AD000000}"/>
    <cellStyle name="Comma 2 3 3 3" xfId="34" xr:uid="{00000000-0005-0000-0000-00004F000000}"/>
    <cellStyle name="Comma 2 3 3 3 2" xfId="61" xr:uid="{00000000-0005-0000-0000-000066000000}"/>
    <cellStyle name="Comma 2 3 3 3 3" xfId="97" xr:uid="{00000000-0005-0000-0000-00008A000000}"/>
    <cellStyle name="Comma 2 3 3 3 4" xfId="133" xr:uid="{00000000-0005-0000-0000-0000AE000000}"/>
    <cellStyle name="Comma 2 3 3 4" xfId="70" xr:uid="{00000000-0005-0000-0000-000067000000}"/>
    <cellStyle name="Comma 2 3 3 4 2" xfId="106" xr:uid="{00000000-0005-0000-0000-00008B000000}"/>
    <cellStyle name="Comma 2 3 3 4 3" xfId="142" xr:uid="{00000000-0005-0000-0000-0000AF000000}"/>
    <cellStyle name="Comma 2 3 3 5" xfId="43" xr:uid="{00000000-0005-0000-0000-000064000000}"/>
    <cellStyle name="Comma 2 3 3 6" xfId="79" xr:uid="{00000000-0005-0000-0000-000088000000}"/>
    <cellStyle name="Comma 2 3 3 7" xfId="115" xr:uid="{00000000-0005-0000-0000-0000AC000000}"/>
    <cellStyle name="Comma 2 3 4" xfId="10" xr:uid="{00000000-0005-0000-0000-00003B000000}"/>
    <cellStyle name="Comma 2 3 4 2" xfId="46" xr:uid="{00000000-0005-0000-0000-000068000000}"/>
    <cellStyle name="Comma 2 3 4 3" xfId="82" xr:uid="{00000000-0005-0000-0000-00008C000000}"/>
    <cellStyle name="Comma 2 3 4 4" xfId="118" xr:uid="{00000000-0005-0000-0000-0000B0000000}"/>
    <cellStyle name="Comma 2 3 5" xfId="19" xr:uid="{00000000-0005-0000-0000-000044000000}"/>
    <cellStyle name="Comma 2 3 5 2" xfId="55" xr:uid="{00000000-0005-0000-0000-000069000000}"/>
    <cellStyle name="Comma 2 3 5 3" xfId="91" xr:uid="{00000000-0005-0000-0000-00008D000000}"/>
    <cellStyle name="Comma 2 3 5 4" xfId="127" xr:uid="{00000000-0005-0000-0000-0000B1000000}"/>
    <cellStyle name="Comma 2 3 6" xfId="28" xr:uid="{00000000-0005-0000-0000-00004B000000}"/>
    <cellStyle name="Comma 2 3 6 2" xfId="64" xr:uid="{00000000-0005-0000-0000-00006A000000}"/>
    <cellStyle name="Comma 2 3 6 3" xfId="100" xr:uid="{00000000-0005-0000-0000-00008E000000}"/>
    <cellStyle name="Comma 2 3 6 4" xfId="136" xr:uid="{00000000-0005-0000-0000-0000B2000000}"/>
    <cellStyle name="Comma 2 3 7" xfId="37" xr:uid="{00000000-0005-0000-0000-00005F000000}"/>
    <cellStyle name="Comma 2 3 8" xfId="73" xr:uid="{00000000-0005-0000-0000-000083000000}"/>
    <cellStyle name="Comma 2 3 9" xfId="109" xr:uid="{00000000-0005-0000-0000-0000A7000000}"/>
    <cellStyle name="Comma 2 4" xfId="5" xr:uid="{00000000-0005-0000-0000-000034000000}"/>
    <cellStyle name="Comma 2 4 2" xfId="11" xr:uid="{00000000-0005-0000-0000-00003E000000}"/>
    <cellStyle name="Comma 2 4 2 2" xfId="47" xr:uid="{00000000-0005-0000-0000-00006C000000}"/>
    <cellStyle name="Comma 2 4 2 3" xfId="83" xr:uid="{00000000-0005-0000-0000-000090000000}"/>
    <cellStyle name="Comma 2 4 2 4" xfId="119" xr:uid="{00000000-0005-0000-0000-0000B4000000}"/>
    <cellStyle name="Comma 2 4 3" xfId="20" xr:uid="{00000000-0005-0000-0000-000047000000}"/>
    <cellStyle name="Comma 2 4 3 2" xfId="56" xr:uid="{00000000-0005-0000-0000-00006D000000}"/>
    <cellStyle name="Comma 2 4 3 3" xfId="92" xr:uid="{00000000-0005-0000-0000-000091000000}"/>
    <cellStyle name="Comma 2 4 3 4" xfId="128" xr:uid="{00000000-0005-0000-0000-0000B5000000}"/>
    <cellStyle name="Comma 2 4 4" xfId="29" xr:uid="{00000000-0005-0000-0000-000050000000}"/>
    <cellStyle name="Comma 2 4 4 2" xfId="65" xr:uid="{00000000-0005-0000-0000-00006E000000}"/>
    <cellStyle name="Comma 2 4 4 3" xfId="101" xr:uid="{00000000-0005-0000-0000-000092000000}"/>
    <cellStyle name="Comma 2 4 4 4" xfId="137" xr:uid="{00000000-0005-0000-0000-0000B6000000}"/>
    <cellStyle name="Comma 2 4 5" xfId="38" xr:uid="{00000000-0005-0000-0000-00006B000000}"/>
    <cellStyle name="Comma 2 4 6" xfId="74" xr:uid="{00000000-0005-0000-0000-00008F000000}"/>
    <cellStyle name="Comma 2 4 7" xfId="110" xr:uid="{00000000-0005-0000-0000-0000B3000000}"/>
    <cellStyle name="Comma 2 5" xfId="14" xr:uid="{00000000-0005-0000-0000-00003F000000}"/>
    <cellStyle name="Comma 2 5 2" xfId="23" xr:uid="{00000000-0005-0000-0000-000048000000}"/>
    <cellStyle name="Comma 2 5 2 2" xfId="50" xr:uid="{00000000-0005-0000-0000-000070000000}"/>
    <cellStyle name="Comma 2 5 2 3" xfId="86" xr:uid="{00000000-0005-0000-0000-000094000000}"/>
    <cellStyle name="Comma 2 5 2 4" xfId="122" xr:uid="{00000000-0005-0000-0000-0000B8000000}"/>
    <cellStyle name="Comma 2 5 3" xfId="32" xr:uid="{00000000-0005-0000-0000-000051000000}"/>
    <cellStyle name="Comma 2 5 3 2" xfId="59" xr:uid="{00000000-0005-0000-0000-000071000000}"/>
    <cellStyle name="Comma 2 5 3 3" xfId="95" xr:uid="{00000000-0005-0000-0000-000095000000}"/>
    <cellStyle name="Comma 2 5 3 4" xfId="131" xr:uid="{00000000-0005-0000-0000-0000B9000000}"/>
    <cellStyle name="Comma 2 5 4" xfId="68" xr:uid="{00000000-0005-0000-0000-000072000000}"/>
    <cellStyle name="Comma 2 5 4 2" xfId="104" xr:uid="{00000000-0005-0000-0000-000096000000}"/>
    <cellStyle name="Comma 2 5 4 3" xfId="140" xr:uid="{00000000-0005-0000-0000-0000BA000000}"/>
    <cellStyle name="Comma 2 5 5" xfId="41" xr:uid="{00000000-0005-0000-0000-00006F000000}"/>
    <cellStyle name="Comma 2 5 6" xfId="77" xr:uid="{00000000-0005-0000-0000-000093000000}"/>
    <cellStyle name="Comma 2 5 7" xfId="113" xr:uid="{00000000-0005-0000-0000-0000B7000000}"/>
    <cellStyle name="Comma 2 6" xfId="8" xr:uid="{00000000-0005-0000-0000-000037000000}"/>
    <cellStyle name="Comma 2 6 2" xfId="44" xr:uid="{00000000-0005-0000-0000-000073000000}"/>
    <cellStyle name="Comma 2 6 3" xfId="80" xr:uid="{00000000-0005-0000-0000-000097000000}"/>
    <cellStyle name="Comma 2 6 4" xfId="116" xr:uid="{00000000-0005-0000-0000-0000BB000000}"/>
    <cellStyle name="Comma 2 7" xfId="17" xr:uid="{00000000-0005-0000-0000-000040000000}"/>
    <cellStyle name="Comma 2 7 2" xfId="53" xr:uid="{00000000-0005-0000-0000-000074000000}"/>
    <cellStyle name="Comma 2 7 3" xfId="89" xr:uid="{00000000-0005-0000-0000-000098000000}"/>
    <cellStyle name="Comma 2 7 4" xfId="125" xr:uid="{00000000-0005-0000-0000-0000BC000000}"/>
    <cellStyle name="Comma 2 8" xfId="26" xr:uid="{00000000-0005-0000-0000-000049000000}"/>
    <cellStyle name="Comma 2 8 2" xfId="62" xr:uid="{00000000-0005-0000-0000-000075000000}"/>
    <cellStyle name="Comma 2 8 3" xfId="98" xr:uid="{00000000-0005-0000-0000-000099000000}"/>
    <cellStyle name="Comma 2 8 4" xfId="134" xr:uid="{00000000-0005-0000-0000-0000BD000000}"/>
    <cellStyle name="Comma 2 9" xfId="35" xr:uid="{00000000-0005-0000-0000-000052000000}"/>
    <cellStyle name="Excel Built-in Normal" xfId="1" xr:uid="{00000000-0005-0000-0000-000000000000}"/>
    <cellStyle name="Excel Built-in Normal 1" xfId="144" xr:uid="{8440BECB-2853-4BD2-8B71-8DE17CADEB87}"/>
    <cellStyle name="Hyperlink" xfId="2" builtinId="8"/>
    <cellStyle name="Hyperlink 2" xfId="146" xr:uid="{00000000-0005-0000-0000-0000C0000000}"/>
    <cellStyle name="Normal" xfId="0" builtinId="0"/>
    <cellStyle name="Normal 2" xfId="145" xr:uid="{00000000-0005-0000-0000-0000BF000000}"/>
    <cellStyle name="Normal 2 2" xfId="148" xr:uid="{00000000-0005-0000-0000-0000C2000000}"/>
    <cellStyle name="Normal 3" xfId="149" xr:uid="{00000000-0005-0000-0000-0000C3000000}"/>
    <cellStyle name="Normal 4" xfId="147" xr:uid="{00000000-0005-0000-0000-0000C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kumi.lv/ta/id/322646-grozijumi-ministru-kabineta-2021-gada-12-februara-rikojuma-nr-83-par-finansu-lidzeklu-pieskirsanu-no-valsts-budzeta" TargetMode="External"/><Relationship Id="rId7" Type="http://schemas.openxmlformats.org/officeDocument/2006/relationships/printerSettings" Target="../printerSettings/printerSettings1.bin"/><Relationship Id="rId2" Type="http://schemas.openxmlformats.org/officeDocument/2006/relationships/hyperlink" Target="https://likumi.lv/ta/id/322647-grozijumi-ministru-kabineta-2021-gada-11-janvara-rikojuma-nr-17-par-finansu-lidzeklu-pieskirsanu-no-valsts-budzeta-programmas" TargetMode="External"/><Relationship Id="rId1" Type="http://schemas.openxmlformats.org/officeDocument/2006/relationships/hyperlink" Target="https://likumi.lv/ta/id/320979-par-finansu-lidzeklu-pieskirsanu-no-valsts-budzeta-programmas-lidzekli-neparedzetiem-gadijumiem" TargetMode="External"/><Relationship Id="rId6" Type="http://schemas.openxmlformats.org/officeDocument/2006/relationships/hyperlink" Target="https://likumi.lv/ta/id/320208-par-finansu-lidzeklu-pieskirsanu-no-valsts-budzeta-programmas-lidzekli-neparedzetiem-gadijumiem" TargetMode="External"/><Relationship Id="rId5" Type="http://schemas.openxmlformats.org/officeDocument/2006/relationships/hyperlink" Target="https://likumi.lv/ta/id/324812-grozijumi-ministru-kabineta-2021-gada-11-janvara-rikojuma-nr-17-par-finansu-lidzeklu-pieskirsanu-no-valsts-budzeta-programmas-l&#8230;" TargetMode="External"/><Relationship Id="rId4" Type="http://schemas.openxmlformats.org/officeDocument/2006/relationships/hyperlink" Target="https://likumi.lv/ta/id/324813-grozijumi-ministru-kabineta-2021-gada-12-februara-rikojuma-nr-83-par-finansu-lidzeklu-pieskirsanu-no-valsts-budzeta-programmas-&#823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ikumi.lv/ta/id/318589-par-apropriacijas-pardali-neatliekamu-pasakumu-istenosanai-labklajibas-nozare" TargetMode="External"/><Relationship Id="rId1" Type="http://schemas.openxmlformats.org/officeDocument/2006/relationships/hyperlink" Target="https://likumi.lv/ta/id/316390-par-finansu-lidzeklu-pieskirsanu-no-valsts-budzeta-programmas-lidzekli-neparedzetiem-gadijumie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ikumi.lv/ta/id/318589-par-apropriacijas-pardali-neatliekamu-pasakumu-istenosanai-labklajibas-noza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72"/>
  <sheetViews>
    <sheetView tabSelected="1" zoomScale="60" zoomScaleNormal="60" workbookViewId="0">
      <pane ySplit="4" topLeftCell="A89" activePane="bottomLeft" state="frozen"/>
      <selection pane="bottomLeft" activeCell="J96" sqref="J96"/>
    </sheetView>
  </sheetViews>
  <sheetFormatPr defaultColWidth="8.6640625" defaultRowHeight="13.8" x14ac:dyDescent="0.25"/>
  <cols>
    <col min="1" max="1" width="53.88671875" style="20" customWidth="1"/>
    <col min="2" max="3" width="12.109375" style="20" customWidth="1"/>
    <col min="4" max="4" width="19" style="20" customWidth="1"/>
    <col min="5" max="5" width="21.6640625" style="20" customWidth="1"/>
    <col min="6" max="6" width="14.5546875" style="28" customWidth="1"/>
    <col min="7" max="7" width="13.5546875" style="28" customWidth="1"/>
    <col min="8" max="8" width="56.6640625" style="20" customWidth="1"/>
    <col min="9" max="10" width="25.44140625" style="20" customWidth="1"/>
    <col min="11" max="11" width="17" style="20" customWidth="1"/>
    <col min="12" max="12" width="14.109375" style="20" customWidth="1"/>
    <col min="13" max="13" width="29" style="20" customWidth="1"/>
    <col min="14" max="16384" width="8.6640625" style="20"/>
  </cols>
  <sheetData>
    <row r="1" spans="1:13" ht="14.4" x14ac:dyDescent="0.3">
      <c r="A1" s="186" t="s">
        <v>10</v>
      </c>
      <c r="B1" s="187"/>
      <c r="C1" s="187"/>
      <c r="D1" s="187"/>
      <c r="E1" s="187"/>
      <c r="F1" s="187"/>
      <c r="G1" s="187"/>
      <c r="H1" s="187"/>
      <c r="I1" s="182"/>
      <c r="J1" s="182"/>
    </row>
    <row r="2" spans="1:13" x14ac:dyDescent="0.25">
      <c r="A2" s="141" t="s">
        <v>18</v>
      </c>
      <c r="B2" s="13"/>
      <c r="C2" s="13"/>
      <c r="D2" s="13"/>
      <c r="E2" s="13"/>
      <c r="F2" s="18"/>
      <c r="G2" s="18"/>
      <c r="H2" s="14"/>
      <c r="I2" s="14"/>
      <c r="J2" s="14"/>
    </row>
    <row r="3" spans="1:13" x14ac:dyDescent="0.25">
      <c r="A3" s="12"/>
      <c r="B3" s="13"/>
      <c r="C3" s="13"/>
      <c r="D3" s="13"/>
      <c r="E3" s="13"/>
      <c r="F3" s="18"/>
      <c r="G3" s="18"/>
      <c r="H3" s="14"/>
      <c r="I3" s="14"/>
      <c r="J3" s="14"/>
    </row>
    <row r="4" spans="1:13" ht="55.2" x14ac:dyDescent="0.25">
      <c r="A4" s="15" t="s">
        <v>0</v>
      </c>
      <c r="B4" s="16" t="s">
        <v>7</v>
      </c>
      <c r="C4" s="16" t="s">
        <v>5</v>
      </c>
      <c r="D4" s="16" t="s">
        <v>6</v>
      </c>
      <c r="E4" s="16" t="s">
        <v>9</v>
      </c>
      <c r="F4" s="19" t="s">
        <v>1</v>
      </c>
      <c r="G4" s="19" t="s">
        <v>2276</v>
      </c>
      <c r="H4" s="16" t="s">
        <v>2</v>
      </c>
      <c r="I4" s="16" t="s">
        <v>884</v>
      </c>
      <c r="J4" s="16" t="s">
        <v>885</v>
      </c>
      <c r="K4" s="16" t="s">
        <v>3</v>
      </c>
      <c r="L4" s="16" t="s">
        <v>25</v>
      </c>
      <c r="M4" s="16" t="s">
        <v>4</v>
      </c>
    </row>
    <row r="5" spans="1:13" ht="14.4" x14ac:dyDescent="0.3">
      <c r="A5" s="200" t="s">
        <v>11</v>
      </c>
      <c r="B5" s="201"/>
      <c r="C5" s="201"/>
      <c r="D5" s="201"/>
      <c r="E5" s="201"/>
      <c r="F5" s="201"/>
      <c r="G5" s="201"/>
      <c r="H5" s="201"/>
      <c r="I5" s="201"/>
      <c r="J5" s="201"/>
      <c r="K5" s="201"/>
      <c r="L5" s="201"/>
      <c r="M5" s="201"/>
    </row>
    <row r="6" spans="1:13" ht="122.25" customHeight="1" x14ac:dyDescent="0.25">
      <c r="A6" s="191" t="s">
        <v>925</v>
      </c>
      <c r="B6" s="142" t="s">
        <v>852</v>
      </c>
      <c r="C6" s="142" t="s">
        <v>20</v>
      </c>
      <c r="D6" s="143" t="s">
        <v>8</v>
      </c>
      <c r="E6" s="144" t="s">
        <v>21</v>
      </c>
      <c r="F6" s="194">
        <f>F10+F78</f>
        <v>7325272</v>
      </c>
      <c r="G6" s="194">
        <f>G10+G78</f>
        <v>826001.13000000012</v>
      </c>
      <c r="H6" s="188" t="s">
        <v>17</v>
      </c>
      <c r="I6" s="188" t="s">
        <v>17</v>
      </c>
      <c r="J6" s="188" t="s">
        <v>17</v>
      </c>
      <c r="K6" s="188" t="s">
        <v>17</v>
      </c>
      <c r="L6" s="188" t="s">
        <v>17</v>
      </c>
      <c r="M6" s="188" t="s">
        <v>17</v>
      </c>
    </row>
    <row r="7" spans="1:13" ht="146.25" customHeight="1" x14ac:dyDescent="0.25">
      <c r="A7" s="192"/>
      <c r="B7" s="142" t="s">
        <v>1291</v>
      </c>
      <c r="C7" s="142" t="s">
        <v>1292</v>
      </c>
      <c r="D7" s="143" t="s">
        <v>1297</v>
      </c>
      <c r="E7" s="144" t="s">
        <v>1293</v>
      </c>
      <c r="F7" s="195"/>
      <c r="G7" s="195"/>
      <c r="H7" s="189"/>
      <c r="I7" s="189"/>
      <c r="J7" s="189"/>
      <c r="K7" s="189"/>
      <c r="L7" s="189"/>
      <c r="M7" s="189"/>
    </row>
    <row r="8" spans="1:13" ht="180.75" customHeight="1" x14ac:dyDescent="0.25">
      <c r="A8" s="193"/>
      <c r="B8" s="142" t="s">
        <v>2110</v>
      </c>
      <c r="C8" s="142" t="s">
        <v>2114</v>
      </c>
      <c r="D8" s="143" t="s">
        <v>2115</v>
      </c>
      <c r="E8" s="144" t="s">
        <v>2116</v>
      </c>
      <c r="F8" s="196"/>
      <c r="G8" s="196"/>
      <c r="H8" s="190"/>
      <c r="I8" s="190"/>
      <c r="J8" s="190"/>
      <c r="K8" s="190"/>
      <c r="L8" s="190"/>
      <c r="M8" s="190"/>
    </row>
    <row r="9" spans="1:13" ht="14.4" x14ac:dyDescent="0.25">
      <c r="A9" s="29" t="s">
        <v>16</v>
      </c>
      <c r="B9" s="1"/>
      <c r="C9" s="1"/>
      <c r="D9" s="3"/>
      <c r="E9" s="9"/>
      <c r="F9" s="6"/>
      <c r="G9" s="6"/>
      <c r="H9" s="2"/>
      <c r="I9" s="2"/>
      <c r="J9" s="2"/>
      <c r="K9" s="10"/>
      <c r="L9" s="10"/>
      <c r="M9" s="10"/>
    </row>
    <row r="10" spans="1:13" s="25" customFormat="1" ht="72" customHeight="1" x14ac:dyDescent="0.3">
      <c r="A10" s="22" t="s">
        <v>22</v>
      </c>
      <c r="B10" s="24" t="s">
        <v>17</v>
      </c>
      <c r="C10" s="24" t="s">
        <v>17</v>
      </c>
      <c r="D10" s="24" t="s">
        <v>17</v>
      </c>
      <c r="E10" s="24" t="s">
        <v>17</v>
      </c>
      <c r="F10" s="23">
        <v>5076644</v>
      </c>
      <c r="G10" s="23">
        <f>G11+G19+G27+G35+G40+G45+G49+G53+G61+G70+G68+G72+G74</f>
        <v>555023.9800000001</v>
      </c>
      <c r="H10" s="24" t="s">
        <v>17</v>
      </c>
      <c r="I10" s="24" t="s">
        <v>17</v>
      </c>
      <c r="J10" s="24" t="s">
        <v>924</v>
      </c>
      <c r="K10" s="24" t="s">
        <v>17</v>
      </c>
      <c r="L10" s="24" t="s">
        <v>17</v>
      </c>
      <c r="M10" s="24" t="s">
        <v>17</v>
      </c>
    </row>
    <row r="11" spans="1:13" s="33" customFormat="1" ht="13.2" x14ac:dyDescent="0.25">
      <c r="A11" s="26" t="s">
        <v>1963</v>
      </c>
      <c r="B11" s="27" t="s">
        <v>17</v>
      </c>
      <c r="C11" s="27" t="s">
        <v>17</v>
      </c>
      <c r="D11" s="27" t="s">
        <v>17</v>
      </c>
      <c r="E11" s="27" t="s">
        <v>17</v>
      </c>
      <c r="F11" s="146" t="s">
        <v>17</v>
      </c>
      <c r="G11" s="31">
        <f>G12+G13+G14+G15+G16+G17+G18</f>
        <v>160559.03</v>
      </c>
      <c r="H11" s="27" t="s">
        <v>17</v>
      </c>
      <c r="I11" s="27"/>
      <c r="J11" s="27"/>
      <c r="K11" s="27" t="s">
        <v>17</v>
      </c>
      <c r="L11" s="147">
        <f>(L12+L13+L14+L15+L16+L17+L18)/7</f>
        <v>138.42857142857142</v>
      </c>
      <c r="M11" s="27" t="s">
        <v>846</v>
      </c>
    </row>
    <row r="12" spans="1:13" s="30" customFormat="1" ht="34.5" customHeight="1" x14ac:dyDescent="0.25">
      <c r="A12" s="148" t="s">
        <v>832</v>
      </c>
      <c r="B12" s="32" t="s">
        <v>17</v>
      </c>
      <c r="C12" s="32" t="s">
        <v>17</v>
      </c>
      <c r="D12" s="32" t="s">
        <v>17</v>
      </c>
      <c r="E12" s="32" t="s">
        <v>17</v>
      </c>
      <c r="F12" s="32" t="s">
        <v>17</v>
      </c>
      <c r="G12" s="161">
        <v>73929.27</v>
      </c>
      <c r="H12" s="32" t="s">
        <v>17</v>
      </c>
      <c r="I12" s="32" t="s">
        <v>17</v>
      </c>
      <c r="J12" s="32" t="s">
        <v>17</v>
      </c>
      <c r="K12" s="32" t="s">
        <v>17</v>
      </c>
      <c r="L12" s="32">
        <f>104+215</f>
        <v>319</v>
      </c>
      <c r="M12" s="32" t="s">
        <v>17</v>
      </c>
    </row>
    <row r="13" spans="1:13" s="30" customFormat="1" ht="34.5" customHeight="1" x14ac:dyDescent="0.25">
      <c r="A13" s="148" t="s">
        <v>861</v>
      </c>
      <c r="B13" s="32" t="s">
        <v>17</v>
      </c>
      <c r="C13" s="32" t="s">
        <v>17</v>
      </c>
      <c r="D13" s="32" t="s">
        <v>17</v>
      </c>
      <c r="E13" s="32" t="s">
        <v>17</v>
      </c>
      <c r="F13" s="32" t="s">
        <v>17</v>
      </c>
      <c r="G13" s="161">
        <v>25440.99</v>
      </c>
      <c r="H13" s="32" t="s">
        <v>17</v>
      </c>
      <c r="I13" s="32" t="s">
        <v>17</v>
      </c>
      <c r="J13" s="32" t="s">
        <v>17</v>
      </c>
      <c r="K13" s="32" t="s">
        <v>17</v>
      </c>
      <c r="L13" s="32">
        <f>96+61</f>
        <v>157</v>
      </c>
      <c r="M13" s="32" t="s">
        <v>17</v>
      </c>
    </row>
    <row r="14" spans="1:13" s="30" customFormat="1" ht="34.5" customHeight="1" x14ac:dyDescent="0.25">
      <c r="A14" s="148" t="s">
        <v>853</v>
      </c>
      <c r="B14" s="32" t="s">
        <v>17</v>
      </c>
      <c r="C14" s="32" t="s">
        <v>17</v>
      </c>
      <c r="D14" s="32" t="s">
        <v>17</v>
      </c>
      <c r="E14" s="32" t="s">
        <v>17</v>
      </c>
      <c r="F14" s="32" t="s">
        <v>17</v>
      </c>
      <c r="G14" s="161">
        <v>17358.34</v>
      </c>
      <c r="H14" s="32" t="s">
        <v>17</v>
      </c>
      <c r="I14" s="32" t="s">
        <v>17</v>
      </c>
      <c r="J14" s="32" t="s">
        <v>17</v>
      </c>
      <c r="K14" s="32" t="s">
        <v>17</v>
      </c>
      <c r="L14" s="32">
        <f>94+39</f>
        <v>133</v>
      </c>
      <c r="M14" s="32" t="s">
        <v>17</v>
      </c>
    </row>
    <row r="15" spans="1:13" s="30" customFormat="1" ht="34.5" customHeight="1" x14ac:dyDescent="0.25">
      <c r="A15" s="148" t="s">
        <v>1285</v>
      </c>
      <c r="B15" s="32" t="s">
        <v>17</v>
      </c>
      <c r="C15" s="32" t="s">
        <v>17</v>
      </c>
      <c r="D15" s="32" t="s">
        <v>17</v>
      </c>
      <c r="E15" s="32" t="s">
        <v>17</v>
      </c>
      <c r="F15" s="32" t="s">
        <v>17</v>
      </c>
      <c r="G15" s="161">
        <v>6871.17</v>
      </c>
      <c r="H15" s="32" t="s">
        <v>17</v>
      </c>
      <c r="I15" s="32" t="s">
        <v>17</v>
      </c>
      <c r="J15" s="32" t="s">
        <v>17</v>
      </c>
      <c r="K15" s="32" t="s">
        <v>17</v>
      </c>
      <c r="L15" s="32">
        <f>10+72</f>
        <v>82</v>
      </c>
      <c r="M15" s="32" t="s">
        <v>17</v>
      </c>
    </row>
    <row r="16" spans="1:13" s="33" customFormat="1" ht="27" customHeight="1" x14ac:dyDescent="0.25">
      <c r="A16" s="148" t="s">
        <v>1384</v>
      </c>
      <c r="B16" s="32" t="s">
        <v>17</v>
      </c>
      <c r="C16" s="32" t="s">
        <v>17</v>
      </c>
      <c r="D16" s="32" t="s">
        <v>17</v>
      </c>
      <c r="E16" s="32" t="s">
        <v>17</v>
      </c>
      <c r="F16" s="32" t="s">
        <v>17</v>
      </c>
      <c r="G16" s="161">
        <v>15383.85</v>
      </c>
      <c r="H16" s="32" t="s">
        <v>17</v>
      </c>
      <c r="I16" s="32" t="s">
        <v>17</v>
      </c>
      <c r="J16" s="32" t="s">
        <v>17</v>
      </c>
      <c r="K16" s="32" t="s">
        <v>17</v>
      </c>
      <c r="L16" s="32">
        <f>103+23</f>
        <v>126</v>
      </c>
      <c r="M16" s="32" t="s">
        <v>17</v>
      </c>
    </row>
    <row r="17" spans="1:13" s="33" customFormat="1" ht="27" customHeight="1" x14ac:dyDescent="0.25">
      <c r="A17" s="148" t="s">
        <v>2220</v>
      </c>
      <c r="B17" s="32" t="s">
        <v>17</v>
      </c>
      <c r="C17" s="32" t="s">
        <v>17</v>
      </c>
      <c r="D17" s="32" t="s">
        <v>17</v>
      </c>
      <c r="E17" s="32" t="s">
        <v>17</v>
      </c>
      <c r="F17" s="32" t="s">
        <v>17</v>
      </c>
      <c r="G17" s="185">
        <v>15531.48</v>
      </c>
      <c r="H17" s="32" t="s">
        <v>17</v>
      </c>
      <c r="I17" s="32" t="s">
        <v>17</v>
      </c>
      <c r="J17" s="32" t="s">
        <v>17</v>
      </c>
      <c r="K17" s="32" t="s">
        <v>17</v>
      </c>
      <c r="L17" s="32">
        <f>74+23</f>
        <v>97</v>
      </c>
      <c r="M17" s="32" t="s">
        <v>17</v>
      </c>
    </row>
    <row r="18" spans="1:13" s="33" customFormat="1" ht="27" customHeight="1" x14ac:dyDescent="0.25">
      <c r="A18" s="148" t="s">
        <v>2103</v>
      </c>
      <c r="B18" s="32" t="s">
        <v>17</v>
      </c>
      <c r="C18" s="32" t="s">
        <v>17</v>
      </c>
      <c r="D18" s="32" t="s">
        <v>17</v>
      </c>
      <c r="E18" s="32" t="s">
        <v>17</v>
      </c>
      <c r="F18" s="32" t="s">
        <v>17</v>
      </c>
      <c r="G18" s="185">
        <v>6043.93</v>
      </c>
      <c r="H18" s="32" t="s">
        <v>17</v>
      </c>
      <c r="I18" s="32" t="s">
        <v>17</v>
      </c>
      <c r="J18" s="32" t="s">
        <v>17</v>
      </c>
      <c r="K18" s="32" t="s">
        <v>17</v>
      </c>
      <c r="L18" s="32">
        <v>55</v>
      </c>
      <c r="M18" s="32" t="s">
        <v>17</v>
      </c>
    </row>
    <row r="19" spans="1:13" s="33" customFormat="1" ht="18" customHeight="1" x14ac:dyDescent="0.25">
      <c r="A19" s="26" t="s">
        <v>1964</v>
      </c>
      <c r="B19" s="27" t="s">
        <v>17</v>
      </c>
      <c r="C19" s="27" t="s">
        <v>17</v>
      </c>
      <c r="D19" s="27" t="s">
        <v>17</v>
      </c>
      <c r="E19" s="27" t="s">
        <v>17</v>
      </c>
      <c r="F19" s="146" t="s">
        <v>17</v>
      </c>
      <c r="G19" s="31">
        <f>SUM(G20:G26)</f>
        <v>70471.990000000005</v>
      </c>
      <c r="H19" s="27" t="s">
        <v>17</v>
      </c>
      <c r="I19" s="27" t="s">
        <v>17</v>
      </c>
      <c r="J19" s="27" t="s">
        <v>17</v>
      </c>
      <c r="K19" s="27" t="s">
        <v>17</v>
      </c>
      <c r="L19" s="147">
        <f>(L20+L21+L22+L23+L24+L25+L26)/7</f>
        <v>65</v>
      </c>
      <c r="M19" s="27" t="s">
        <v>846</v>
      </c>
    </row>
    <row r="20" spans="1:13" s="33" customFormat="1" ht="27" customHeight="1" x14ac:dyDescent="0.25">
      <c r="A20" s="148" t="s">
        <v>23</v>
      </c>
      <c r="B20" s="32" t="s">
        <v>17</v>
      </c>
      <c r="C20" s="32" t="s">
        <v>17</v>
      </c>
      <c r="D20" s="32" t="s">
        <v>17</v>
      </c>
      <c r="E20" s="32" t="s">
        <v>17</v>
      </c>
      <c r="F20" s="32" t="s">
        <v>17</v>
      </c>
      <c r="G20" s="34">
        <v>1344.14</v>
      </c>
      <c r="H20" s="32" t="s">
        <v>17</v>
      </c>
      <c r="I20" s="32" t="s">
        <v>17</v>
      </c>
      <c r="J20" s="32" t="s">
        <v>17</v>
      </c>
      <c r="K20" s="32" t="s">
        <v>17</v>
      </c>
      <c r="L20" s="32">
        <v>23</v>
      </c>
      <c r="M20" s="32" t="s">
        <v>17</v>
      </c>
    </row>
    <row r="21" spans="1:13" s="33" customFormat="1" ht="27" customHeight="1" x14ac:dyDescent="0.25">
      <c r="A21" s="148" t="s">
        <v>837</v>
      </c>
      <c r="B21" s="32" t="s">
        <v>17</v>
      </c>
      <c r="C21" s="32" t="s">
        <v>17</v>
      </c>
      <c r="D21" s="32" t="s">
        <v>17</v>
      </c>
      <c r="E21" s="32" t="s">
        <v>17</v>
      </c>
      <c r="F21" s="32" t="s">
        <v>17</v>
      </c>
      <c r="G21" s="34">
        <f>21216+13740.4+24+0.79</f>
        <v>34981.19</v>
      </c>
      <c r="H21" s="32" t="s">
        <v>17</v>
      </c>
      <c r="I21" s="32" t="s">
        <v>17</v>
      </c>
      <c r="J21" s="32" t="s">
        <v>17</v>
      </c>
      <c r="K21" s="32" t="s">
        <v>17</v>
      </c>
      <c r="L21" s="32">
        <f>86+59</f>
        <v>145</v>
      </c>
      <c r="M21" s="32" t="s">
        <v>17</v>
      </c>
    </row>
    <row r="22" spans="1:13" s="33" customFormat="1" ht="27" customHeight="1" x14ac:dyDescent="0.25">
      <c r="A22" s="148" t="s">
        <v>845</v>
      </c>
      <c r="B22" s="32" t="s">
        <v>17</v>
      </c>
      <c r="C22" s="32" t="s">
        <v>17</v>
      </c>
      <c r="D22" s="32" t="s">
        <v>17</v>
      </c>
      <c r="E22" s="32" t="s">
        <v>17</v>
      </c>
      <c r="F22" s="32" t="s">
        <v>17</v>
      </c>
      <c r="G22" s="34">
        <v>12002.66</v>
      </c>
      <c r="H22" s="32" t="s">
        <v>17</v>
      </c>
      <c r="I22" s="32" t="s">
        <v>17</v>
      </c>
      <c r="J22" s="32" t="s">
        <v>17</v>
      </c>
      <c r="K22" s="32" t="s">
        <v>17</v>
      </c>
      <c r="L22" s="32">
        <f>13+61</f>
        <v>74</v>
      </c>
      <c r="M22" s="32" t="s">
        <v>17</v>
      </c>
    </row>
    <row r="23" spans="1:13" s="33" customFormat="1" ht="27" customHeight="1" x14ac:dyDescent="0.25">
      <c r="A23" s="148" t="s">
        <v>1283</v>
      </c>
      <c r="B23" s="32" t="s">
        <v>17</v>
      </c>
      <c r="C23" s="32" t="s">
        <v>17</v>
      </c>
      <c r="D23" s="32" t="s">
        <v>17</v>
      </c>
      <c r="E23" s="32" t="s">
        <v>17</v>
      </c>
      <c r="F23" s="32" t="s">
        <v>17</v>
      </c>
      <c r="G23" s="34">
        <f>11662+4035</f>
        <v>15697</v>
      </c>
      <c r="H23" s="32" t="s">
        <v>17</v>
      </c>
      <c r="I23" s="32" t="s">
        <v>17</v>
      </c>
      <c r="J23" s="32" t="s">
        <v>17</v>
      </c>
      <c r="K23" s="32" t="s">
        <v>17</v>
      </c>
      <c r="L23" s="32">
        <f>5+54</f>
        <v>59</v>
      </c>
      <c r="M23" s="32" t="s">
        <v>17</v>
      </c>
    </row>
    <row r="24" spans="1:13" s="33" customFormat="1" ht="27" customHeight="1" x14ac:dyDescent="0.25">
      <c r="A24" s="148" t="s">
        <v>1389</v>
      </c>
      <c r="B24" s="32" t="s">
        <v>17</v>
      </c>
      <c r="C24" s="32" t="s">
        <v>17</v>
      </c>
      <c r="D24" s="32" t="s">
        <v>17</v>
      </c>
      <c r="E24" s="32" t="s">
        <v>17</v>
      </c>
      <c r="F24" s="32" t="s">
        <v>17</v>
      </c>
      <c r="G24" s="34">
        <v>2609</v>
      </c>
      <c r="H24" s="32" t="s">
        <v>17</v>
      </c>
      <c r="I24" s="32" t="s">
        <v>17</v>
      </c>
      <c r="J24" s="32" t="s">
        <v>17</v>
      </c>
      <c r="K24" s="32" t="s">
        <v>17</v>
      </c>
      <c r="L24" s="32">
        <f>8+61</f>
        <v>69</v>
      </c>
      <c r="M24" s="32" t="s">
        <v>17</v>
      </c>
    </row>
    <row r="25" spans="1:13" s="33" customFormat="1" ht="13.2" x14ac:dyDescent="0.25">
      <c r="A25" s="162" t="s">
        <v>1892</v>
      </c>
      <c r="B25" s="32" t="s">
        <v>17</v>
      </c>
      <c r="C25" s="32" t="s">
        <v>17</v>
      </c>
      <c r="D25" s="32" t="s">
        <v>17</v>
      </c>
      <c r="E25" s="32" t="s">
        <v>17</v>
      </c>
      <c r="F25" s="32" t="s">
        <v>17</v>
      </c>
      <c r="G25" s="34">
        <v>2150</v>
      </c>
      <c r="H25" s="32" t="s">
        <v>17</v>
      </c>
      <c r="I25" s="32" t="s">
        <v>17</v>
      </c>
      <c r="J25" s="32" t="s">
        <v>17</v>
      </c>
      <c r="K25" s="32" t="s">
        <v>17</v>
      </c>
      <c r="L25" s="32">
        <v>46</v>
      </c>
      <c r="M25" s="32" t="s">
        <v>17</v>
      </c>
    </row>
    <row r="26" spans="1:13" s="33" customFormat="1" ht="27" customHeight="1" x14ac:dyDescent="0.25">
      <c r="A26" s="148" t="s">
        <v>1965</v>
      </c>
      <c r="B26" s="32" t="s">
        <v>17</v>
      </c>
      <c r="C26" s="32" t="s">
        <v>17</v>
      </c>
      <c r="D26" s="32" t="s">
        <v>17</v>
      </c>
      <c r="E26" s="32" t="s">
        <v>17</v>
      </c>
      <c r="F26" s="32" t="s">
        <v>17</v>
      </c>
      <c r="G26" s="34">
        <v>1688</v>
      </c>
      <c r="H26" s="32" t="s">
        <v>17</v>
      </c>
      <c r="I26" s="32" t="s">
        <v>17</v>
      </c>
      <c r="J26" s="32" t="s">
        <v>17</v>
      </c>
      <c r="K26" s="32" t="s">
        <v>17</v>
      </c>
      <c r="L26" s="32">
        <v>39</v>
      </c>
      <c r="M26" s="32" t="s">
        <v>17</v>
      </c>
    </row>
    <row r="27" spans="1:13" s="33" customFormat="1" ht="27" customHeight="1" x14ac:dyDescent="0.25">
      <c r="A27" s="26" t="s">
        <v>1391</v>
      </c>
      <c r="B27" s="27" t="s">
        <v>17</v>
      </c>
      <c r="C27" s="27" t="s">
        <v>17</v>
      </c>
      <c r="D27" s="27" t="s">
        <v>17</v>
      </c>
      <c r="E27" s="27" t="s">
        <v>17</v>
      </c>
      <c r="F27" s="146" t="s">
        <v>17</v>
      </c>
      <c r="G27" s="31">
        <f>G28+G29+G30+G31+G32+G33+G34</f>
        <v>150128.9</v>
      </c>
      <c r="H27" s="27" t="s">
        <v>17</v>
      </c>
      <c r="I27" s="27" t="s">
        <v>17</v>
      </c>
      <c r="J27" s="27" t="s">
        <v>17</v>
      </c>
      <c r="K27" s="27" t="s">
        <v>17</v>
      </c>
      <c r="L27" s="147">
        <f>(L28+L29+L30+L31+L32+L34+L33)/7</f>
        <v>112.57142857142857</v>
      </c>
      <c r="M27" s="27" t="s">
        <v>846</v>
      </c>
    </row>
    <row r="28" spans="1:13" s="33" customFormat="1" ht="27" customHeight="1" x14ac:dyDescent="0.25">
      <c r="A28" s="148" t="s">
        <v>833</v>
      </c>
      <c r="B28" s="32" t="s">
        <v>17</v>
      </c>
      <c r="C28" s="32" t="s">
        <v>17</v>
      </c>
      <c r="D28" s="32" t="s">
        <v>17</v>
      </c>
      <c r="E28" s="32" t="s">
        <v>17</v>
      </c>
      <c r="F28" s="32" t="s">
        <v>17</v>
      </c>
      <c r="G28" s="34">
        <v>32866.65</v>
      </c>
      <c r="H28" s="32" t="s">
        <v>17</v>
      </c>
      <c r="I28" s="32" t="s">
        <v>17</v>
      </c>
      <c r="J28" s="32" t="s">
        <v>17</v>
      </c>
      <c r="K28" s="32" t="s">
        <v>17</v>
      </c>
      <c r="L28" s="32">
        <v>117</v>
      </c>
      <c r="M28" s="32" t="s">
        <v>17</v>
      </c>
    </row>
    <row r="29" spans="1:13" s="33" customFormat="1" ht="27" customHeight="1" x14ac:dyDescent="0.25">
      <c r="A29" s="148" t="s">
        <v>835</v>
      </c>
      <c r="B29" s="32" t="s">
        <v>17</v>
      </c>
      <c r="C29" s="32" t="s">
        <v>17</v>
      </c>
      <c r="D29" s="32" t="s">
        <v>17</v>
      </c>
      <c r="E29" s="32" t="s">
        <v>17</v>
      </c>
      <c r="F29" s="32" t="s">
        <v>17</v>
      </c>
      <c r="G29" s="34">
        <v>54718.879999999997</v>
      </c>
      <c r="H29" s="32" t="s">
        <v>17</v>
      </c>
      <c r="I29" s="32" t="s">
        <v>17</v>
      </c>
      <c r="J29" s="32" t="s">
        <v>17</v>
      </c>
      <c r="K29" s="32" t="s">
        <v>17</v>
      </c>
      <c r="L29" s="32">
        <v>222</v>
      </c>
      <c r="M29" s="32" t="s">
        <v>17</v>
      </c>
    </row>
    <row r="30" spans="1:13" s="33" customFormat="1" ht="27" customHeight="1" x14ac:dyDescent="0.25">
      <c r="A30" s="148" t="s">
        <v>854</v>
      </c>
      <c r="B30" s="32" t="s">
        <v>17</v>
      </c>
      <c r="C30" s="32" t="s">
        <v>17</v>
      </c>
      <c r="D30" s="32" t="s">
        <v>17</v>
      </c>
      <c r="E30" s="32" t="s">
        <v>17</v>
      </c>
      <c r="F30" s="32" t="s">
        <v>17</v>
      </c>
      <c r="G30" s="34">
        <v>18976.03</v>
      </c>
      <c r="H30" s="32" t="s">
        <v>17</v>
      </c>
      <c r="I30" s="32" t="s">
        <v>17</v>
      </c>
      <c r="J30" s="32" t="s">
        <v>17</v>
      </c>
      <c r="K30" s="32" t="s">
        <v>17</v>
      </c>
      <c r="L30" s="32">
        <f>10+100</f>
        <v>110</v>
      </c>
      <c r="M30" s="32" t="s">
        <v>17</v>
      </c>
    </row>
    <row r="31" spans="1:13" s="33" customFormat="1" ht="27" customHeight="1" x14ac:dyDescent="0.25">
      <c r="A31" s="148" t="s">
        <v>1286</v>
      </c>
      <c r="B31" s="32" t="s">
        <v>17</v>
      </c>
      <c r="C31" s="32" t="s">
        <v>17</v>
      </c>
      <c r="D31" s="32" t="s">
        <v>17</v>
      </c>
      <c r="E31" s="32" t="s">
        <v>17</v>
      </c>
      <c r="F31" s="32" t="s">
        <v>17</v>
      </c>
      <c r="G31" s="34">
        <v>3805</v>
      </c>
      <c r="H31" s="32" t="s">
        <v>17</v>
      </c>
      <c r="I31" s="32" t="s">
        <v>17</v>
      </c>
      <c r="J31" s="32" t="s">
        <v>17</v>
      </c>
      <c r="K31" s="32" t="s">
        <v>17</v>
      </c>
      <c r="L31" s="32">
        <f>33+30</f>
        <v>63</v>
      </c>
      <c r="M31" s="32" t="s">
        <v>17</v>
      </c>
    </row>
    <row r="32" spans="1:13" s="33" customFormat="1" ht="27" customHeight="1" x14ac:dyDescent="0.25">
      <c r="A32" s="148" t="s">
        <v>1390</v>
      </c>
      <c r="B32" s="32" t="s">
        <v>17</v>
      </c>
      <c r="C32" s="32" t="s">
        <v>17</v>
      </c>
      <c r="D32" s="32" t="s">
        <v>17</v>
      </c>
      <c r="E32" s="32" t="s">
        <v>17</v>
      </c>
      <c r="F32" s="32" t="s">
        <v>17</v>
      </c>
      <c r="G32" s="34">
        <v>22053</v>
      </c>
      <c r="H32" s="32" t="s">
        <v>17</v>
      </c>
      <c r="I32" s="32" t="s">
        <v>17</v>
      </c>
      <c r="J32" s="32" t="s">
        <v>17</v>
      </c>
      <c r="K32" s="32" t="s">
        <v>17</v>
      </c>
      <c r="L32" s="32">
        <f>69+63</f>
        <v>132</v>
      </c>
      <c r="M32" s="32" t="s">
        <v>17</v>
      </c>
    </row>
    <row r="33" spans="1:13" s="33" customFormat="1" ht="27" customHeight="1" x14ac:dyDescent="0.25">
      <c r="A33" s="148" t="s">
        <v>2024</v>
      </c>
      <c r="B33" s="32" t="s">
        <v>17</v>
      </c>
      <c r="C33" s="32" t="s">
        <v>17</v>
      </c>
      <c r="D33" s="32" t="s">
        <v>17</v>
      </c>
      <c r="E33" s="32" t="s">
        <v>17</v>
      </c>
      <c r="F33" s="32" t="s">
        <v>17</v>
      </c>
      <c r="G33" s="34">
        <v>10781</v>
      </c>
      <c r="H33" s="32" t="s">
        <v>17</v>
      </c>
      <c r="I33" s="32" t="s">
        <v>17</v>
      </c>
      <c r="J33" s="32" t="s">
        <v>17</v>
      </c>
      <c r="K33" s="32" t="s">
        <v>17</v>
      </c>
      <c r="L33" s="32">
        <f>60+27</f>
        <v>87</v>
      </c>
      <c r="M33" s="32" t="s">
        <v>17</v>
      </c>
    </row>
    <row r="34" spans="1:13" s="33" customFormat="1" ht="27" customHeight="1" x14ac:dyDescent="0.25">
      <c r="A34" s="148" t="s">
        <v>2025</v>
      </c>
      <c r="B34" s="32" t="s">
        <v>17</v>
      </c>
      <c r="C34" s="32" t="s">
        <v>17</v>
      </c>
      <c r="D34" s="32" t="s">
        <v>17</v>
      </c>
      <c r="E34" s="32" t="s">
        <v>17</v>
      </c>
      <c r="F34" s="32" t="s">
        <v>17</v>
      </c>
      <c r="G34" s="34">
        <v>6928.34</v>
      </c>
      <c r="H34" s="32" t="s">
        <v>17</v>
      </c>
      <c r="I34" s="32" t="s">
        <v>17</v>
      </c>
      <c r="J34" s="32" t="s">
        <v>17</v>
      </c>
      <c r="K34" s="32" t="s">
        <v>17</v>
      </c>
      <c r="L34" s="32">
        <v>57</v>
      </c>
      <c r="M34" s="32" t="s">
        <v>17</v>
      </c>
    </row>
    <row r="35" spans="1:13" s="33" customFormat="1" ht="13.2" x14ac:dyDescent="0.25">
      <c r="A35" s="26" t="s">
        <v>1392</v>
      </c>
      <c r="B35" s="27" t="s">
        <v>17</v>
      </c>
      <c r="C35" s="27" t="s">
        <v>17</v>
      </c>
      <c r="D35" s="27" t="s">
        <v>17</v>
      </c>
      <c r="E35" s="27" t="s">
        <v>17</v>
      </c>
      <c r="F35" s="146" t="s">
        <v>17</v>
      </c>
      <c r="G35" s="31">
        <f>SUM(G36:G39)</f>
        <v>101495.97</v>
      </c>
      <c r="H35" s="27" t="s">
        <v>17</v>
      </c>
      <c r="I35" s="27" t="s">
        <v>17</v>
      </c>
      <c r="J35" s="27" t="s">
        <v>17</v>
      </c>
      <c r="K35" s="27" t="s">
        <v>17</v>
      </c>
      <c r="L35" s="147">
        <f>(L36+L37+L38+L39)/4</f>
        <v>100.5</v>
      </c>
      <c r="M35" s="27" t="s">
        <v>846</v>
      </c>
    </row>
    <row r="36" spans="1:13" s="30" customFormat="1" ht="34.5" customHeight="1" x14ac:dyDescent="0.25">
      <c r="A36" s="148" t="s">
        <v>24</v>
      </c>
      <c r="B36" s="32" t="s">
        <v>17</v>
      </c>
      <c r="C36" s="32" t="s">
        <v>17</v>
      </c>
      <c r="D36" s="32" t="s">
        <v>17</v>
      </c>
      <c r="E36" s="32" t="s">
        <v>17</v>
      </c>
      <c r="F36" s="32" t="s">
        <v>17</v>
      </c>
      <c r="G36" s="34">
        <v>16991.810000000001</v>
      </c>
      <c r="H36" s="32" t="s">
        <v>17</v>
      </c>
      <c r="I36" s="32" t="s">
        <v>17</v>
      </c>
      <c r="J36" s="32" t="s">
        <v>17</v>
      </c>
      <c r="K36" s="32" t="s">
        <v>17</v>
      </c>
      <c r="L36" s="163">
        <f>20+35</f>
        <v>55</v>
      </c>
      <c r="M36" s="32" t="s">
        <v>17</v>
      </c>
    </row>
    <row r="37" spans="1:13" s="30" customFormat="1" ht="34.5" customHeight="1" x14ac:dyDescent="0.25">
      <c r="A37" s="148" t="s">
        <v>834</v>
      </c>
      <c r="B37" s="32" t="s">
        <v>17</v>
      </c>
      <c r="C37" s="32" t="s">
        <v>17</v>
      </c>
      <c r="D37" s="32" t="s">
        <v>17</v>
      </c>
      <c r="E37" s="32" t="s">
        <v>17</v>
      </c>
      <c r="F37" s="32" t="s">
        <v>17</v>
      </c>
      <c r="G37" s="34">
        <v>42528.44</v>
      </c>
      <c r="H37" s="32" t="s">
        <v>17</v>
      </c>
      <c r="I37" s="32" t="s">
        <v>17</v>
      </c>
      <c r="J37" s="32" t="s">
        <v>17</v>
      </c>
      <c r="K37" s="32" t="s">
        <v>17</v>
      </c>
      <c r="L37" s="163">
        <f>93+74</f>
        <v>167</v>
      </c>
      <c r="M37" s="32" t="s">
        <v>17</v>
      </c>
    </row>
    <row r="38" spans="1:13" s="30" customFormat="1" ht="34.5" customHeight="1" x14ac:dyDescent="0.25">
      <c r="A38" s="148" t="s">
        <v>855</v>
      </c>
      <c r="B38" s="32" t="s">
        <v>17</v>
      </c>
      <c r="C38" s="32" t="s">
        <v>17</v>
      </c>
      <c r="D38" s="32" t="s">
        <v>17</v>
      </c>
      <c r="E38" s="32" t="s">
        <v>17</v>
      </c>
      <c r="F38" s="32" t="s">
        <v>17</v>
      </c>
      <c r="G38" s="34">
        <v>38528.720000000001</v>
      </c>
      <c r="H38" s="32" t="s">
        <v>17</v>
      </c>
      <c r="I38" s="32" t="s">
        <v>17</v>
      </c>
      <c r="J38" s="32" t="s">
        <v>17</v>
      </c>
      <c r="K38" s="32" t="s">
        <v>17</v>
      </c>
      <c r="L38" s="163">
        <f>92+69</f>
        <v>161</v>
      </c>
      <c r="M38" s="32" t="s">
        <v>17</v>
      </c>
    </row>
    <row r="39" spans="1:13" s="33" customFormat="1" ht="26.4" x14ac:dyDescent="0.25">
      <c r="A39" s="148" t="s">
        <v>1284</v>
      </c>
      <c r="B39" s="32" t="s">
        <v>17</v>
      </c>
      <c r="C39" s="32" t="s">
        <v>17</v>
      </c>
      <c r="D39" s="32" t="s">
        <v>17</v>
      </c>
      <c r="E39" s="32" t="s">
        <v>17</v>
      </c>
      <c r="F39" s="32" t="s">
        <v>17</v>
      </c>
      <c r="G39" s="34">
        <v>3447</v>
      </c>
      <c r="H39" s="32" t="s">
        <v>17</v>
      </c>
      <c r="I39" s="32" t="s">
        <v>17</v>
      </c>
      <c r="J39" s="32" t="s">
        <v>17</v>
      </c>
      <c r="K39" s="32" t="s">
        <v>17</v>
      </c>
      <c r="L39" s="32">
        <v>19</v>
      </c>
      <c r="M39" s="32" t="s">
        <v>17</v>
      </c>
    </row>
    <row r="40" spans="1:13" s="33" customFormat="1" ht="26.4" x14ac:dyDescent="0.25">
      <c r="A40" s="26" t="s">
        <v>1393</v>
      </c>
      <c r="B40" s="27" t="s">
        <v>17</v>
      </c>
      <c r="C40" s="27" t="s">
        <v>17</v>
      </c>
      <c r="D40" s="27" t="s">
        <v>17</v>
      </c>
      <c r="E40" s="27" t="s">
        <v>17</v>
      </c>
      <c r="F40" s="146" t="s">
        <v>17</v>
      </c>
      <c r="G40" s="31">
        <f>SUM(G41:G44)</f>
        <v>13134.2</v>
      </c>
      <c r="H40" s="27" t="s">
        <v>17</v>
      </c>
      <c r="I40" s="27" t="s">
        <v>17</v>
      </c>
      <c r="J40" s="27" t="s">
        <v>17</v>
      </c>
      <c r="K40" s="27" t="s">
        <v>17</v>
      </c>
      <c r="L40" s="147">
        <f>(L41+L42+L43+L44)/4</f>
        <v>28.75</v>
      </c>
      <c r="M40" s="27" t="s">
        <v>846</v>
      </c>
    </row>
    <row r="41" spans="1:13" s="30" customFormat="1" ht="31.5" customHeight="1" x14ac:dyDescent="0.25">
      <c r="A41" s="148" t="s">
        <v>828</v>
      </c>
      <c r="B41" s="32" t="s">
        <v>17</v>
      </c>
      <c r="C41" s="32" t="s">
        <v>17</v>
      </c>
      <c r="D41" s="32" t="s">
        <v>17</v>
      </c>
      <c r="E41" s="32" t="s">
        <v>17</v>
      </c>
      <c r="F41" s="32" t="s">
        <v>17</v>
      </c>
      <c r="G41" s="34">
        <v>3217.83</v>
      </c>
      <c r="H41" s="32" t="s">
        <v>17</v>
      </c>
      <c r="I41" s="32" t="s">
        <v>17</v>
      </c>
      <c r="J41" s="32" t="s">
        <v>17</v>
      </c>
      <c r="K41" s="32" t="s">
        <v>17</v>
      </c>
      <c r="L41" s="163">
        <v>32</v>
      </c>
      <c r="M41" s="32" t="s">
        <v>17</v>
      </c>
    </row>
    <row r="42" spans="1:13" s="30" customFormat="1" ht="31.5" customHeight="1" x14ac:dyDescent="0.25">
      <c r="A42" s="148" t="s">
        <v>838</v>
      </c>
      <c r="B42" s="32" t="s">
        <v>17</v>
      </c>
      <c r="C42" s="32" t="s">
        <v>17</v>
      </c>
      <c r="D42" s="32" t="s">
        <v>17</v>
      </c>
      <c r="E42" s="32" t="s">
        <v>17</v>
      </c>
      <c r="F42" s="32" t="s">
        <v>17</v>
      </c>
      <c r="G42" s="34">
        <v>6285.07</v>
      </c>
      <c r="H42" s="32" t="s">
        <v>17</v>
      </c>
      <c r="I42" s="32" t="s">
        <v>17</v>
      </c>
      <c r="J42" s="32" t="s">
        <v>17</v>
      </c>
      <c r="K42" s="32" t="s">
        <v>17</v>
      </c>
      <c r="L42" s="163">
        <v>38</v>
      </c>
      <c r="M42" s="32" t="s">
        <v>17</v>
      </c>
    </row>
    <row r="43" spans="1:13" s="30" customFormat="1" ht="31.5" customHeight="1" x14ac:dyDescent="0.25">
      <c r="A43" s="148" t="s">
        <v>856</v>
      </c>
      <c r="B43" s="32" t="s">
        <v>17</v>
      </c>
      <c r="C43" s="32" t="s">
        <v>17</v>
      </c>
      <c r="D43" s="32" t="s">
        <v>17</v>
      </c>
      <c r="E43" s="32" t="s">
        <v>17</v>
      </c>
      <c r="F43" s="32" t="s">
        <v>17</v>
      </c>
      <c r="G43" s="34">
        <v>3443.11</v>
      </c>
      <c r="H43" s="32" t="s">
        <v>17</v>
      </c>
      <c r="I43" s="32" t="s">
        <v>17</v>
      </c>
      <c r="J43" s="32" t="s">
        <v>17</v>
      </c>
      <c r="K43" s="32" t="s">
        <v>17</v>
      </c>
      <c r="L43" s="163">
        <v>34</v>
      </c>
      <c r="M43" s="32" t="s">
        <v>17</v>
      </c>
    </row>
    <row r="44" spans="1:13" s="30" customFormat="1" ht="31.5" customHeight="1" x14ac:dyDescent="0.25">
      <c r="A44" s="148" t="s">
        <v>1289</v>
      </c>
      <c r="B44" s="32" t="s">
        <v>17</v>
      </c>
      <c r="C44" s="32" t="s">
        <v>17</v>
      </c>
      <c r="D44" s="32" t="s">
        <v>17</v>
      </c>
      <c r="E44" s="32" t="s">
        <v>17</v>
      </c>
      <c r="F44" s="32" t="s">
        <v>17</v>
      </c>
      <c r="G44" s="34">
        <v>188.19</v>
      </c>
      <c r="H44" s="32" t="s">
        <v>17</v>
      </c>
      <c r="I44" s="32" t="s">
        <v>17</v>
      </c>
      <c r="J44" s="32" t="s">
        <v>17</v>
      </c>
      <c r="K44" s="32" t="s">
        <v>17</v>
      </c>
      <c r="L44" s="163">
        <v>11</v>
      </c>
      <c r="M44" s="32" t="s">
        <v>17</v>
      </c>
    </row>
    <row r="45" spans="1:13" s="33" customFormat="1" ht="24.75" customHeight="1" x14ac:dyDescent="0.25">
      <c r="A45" s="26" t="s">
        <v>1394</v>
      </c>
      <c r="B45" s="27" t="s">
        <v>17</v>
      </c>
      <c r="C45" s="27" t="s">
        <v>17</v>
      </c>
      <c r="D45" s="27" t="s">
        <v>17</v>
      </c>
      <c r="E45" s="27" t="s">
        <v>17</v>
      </c>
      <c r="F45" s="146" t="s">
        <v>17</v>
      </c>
      <c r="G45" s="31">
        <f>SUM(G46:G48)</f>
        <v>21142.710000000003</v>
      </c>
      <c r="H45" s="27" t="s">
        <v>17</v>
      </c>
      <c r="I45" s="27" t="s">
        <v>17</v>
      </c>
      <c r="J45" s="27" t="s">
        <v>17</v>
      </c>
      <c r="K45" s="27" t="s">
        <v>17</v>
      </c>
      <c r="L45" s="147">
        <f>(L46+L47+L48)/3</f>
        <v>22.666666666666668</v>
      </c>
      <c r="M45" s="27" t="s">
        <v>846</v>
      </c>
    </row>
    <row r="46" spans="1:13" s="30" customFormat="1" ht="31.5" customHeight="1" x14ac:dyDescent="0.25">
      <c r="A46" s="148" t="s">
        <v>829</v>
      </c>
      <c r="B46" s="32" t="s">
        <v>17</v>
      </c>
      <c r="C46" s="32" t="s">
        <v>17</v>
      </c>
      <c r="D46" s="32" t="s">
        <v>17</v>
      </c>
      <c r="E46" s="32" t="s">
        <v>17</v>
      </c>
      <c r="F46" s="32" t="s">
        <v>17</v>
      </c>
      <c r="G46" s="34">
        <v>13393.12</v>
      </c>
      <c r="H46" s="32" t="s">
        <v>17</v>
      </c>
      <c r="I46" s="32" t="s">
        <v>17</v>
      </c>
      <c r="J46" s="32" t="s">
        <v>17</v>
      </c>
      <c r="K46" s="32" t="s">
        <v>17</v>
      </c>
      <c r="L46" s="163">
        <v>35</v>
      </c>
      <c r="M46" s="32" t="s">
        <v>17</v>
      </c>
    </row>
    <row r="47" spans="1:13" s="30" customFormat="1" ht="31.5" customHeight="1" x14ac:dyDescent="0.25">
      <c r="A47" s="148" t="s">
        <v>839</v>
      </c>
      <c r="B47" s="32" t="s">
        <v>17</v>
      </c>
      <c r="C47" s="32" t="s">
        <v>17</v>
      </c>
      <c r="D47" s="32" t="s">
        <v>17</v>
      </c>
      <c r="E47" s="32" t="s">
        <v>17</v>
      </c>
      <c r="F47" s="32" t="s">
        <v>17</v>
      </c>
      <c r="G47" s="34">
        <v>6648.46</v>
      </c>
      <c r="H47" s="32" t="s">
        <v>17</v>
      </c>
      <c r="I47" s="32" t="s">
        <v>17</v>
      </c>
      <c r="J47" s="32" t="s">
        <v>17</v>
      </c>
      <c r="K47" s="32" t="s">
        <v>17</v>
      </c>
      <c r="L47" s="163">
        <v>26</v>
      </c>
      <c r="M47" s="32" t="s">
        <v>17</v>
      </c>
    </row>
    <row r="48" spans="1:13" s="30" customFormat="1" ht="31.5" customHeight="1" x14ac:dyDescent="0.25">
      <c r="A48" s="148" t="s">
        <v>857</v>
      </c>
      <c r="B48" s="32" t="s">
        <v>17</v>
      </c>
      <c r="C48" s="32" t="s">
        <v>17</v>
      </c>
      <c r="D48" s="32" t="s">
        <v>17</v>
      </c>
      <c r="E48" s="32" t="s">
        <v>17</v>
      </c>
      <c r="F48" s="32" t="s">
        <v>17</v>
      </c>
      <c r="G48" s="34">
        <v>1101.1300000000001</v>
      </c>
      <c r="H48" s="32" t="s">
        <v>17</v>
      </c>
      <c r="I48" s="32" t="s">
        <v>17</v>
      </c>
      <c r="J48" s="32" t="s">
        <v>17</v>
      </c>
      <c r="K48" s="32" t="s">
        <v>17</v>
      </c>
      <c r="L48" s="163">
        <v>7</v>
      </c>
      <c r="M48" s="32" t="s">
        <v>17</v>
      </c>
    </row>
    <row r="49" spans="1:13" s="33" customFormat="1" ht="39.6" x14ac:dyDescent="0.25">
      <c r="A49" s="26" t="s">
        <v>1395</v>
      </c>
      <c r="B49" s="27" t="s">
        <v>17</v>
      </c>
      <c r="C49" s="27" t="s">
        <v>17</v>
      </c>
      <c r="D49" s="27" t="s">
        <v>17</v>
      </c>
      <c r="E49" s="27" t="s">
        <v>17</v>
      </c>
      <c r="F49" s="146" t="s">
        <v>17</v>
      </c>
      <c r="G49" s="31">
        <f>G50+G51+G52</f>
        <v>8838.33</v>
      </c>
      <c r="H49" s="27" t="s">
        <v>17</v>
      </c>
      <c r="I49" s="27" t="s">
        <v>17</v>
      </c>
      <c r="J49" s="27" t="s">
        <v>17</v>
      </c>
      <c r="K49" s="27" t="s">
        <v>17</v>
      </c>
      <c r="L49" s="27">
        <f>(L50+L51+L52)/3</f>
        <v>13</v>
      </c>
      <c r="M49" s="27" t="s">
        <v>846</v>
      </c>
    </row>
    <row r="50" spans="1:13" s="30" customFormat="1" ht="31.5" customHeight="1" x14ac:dyDescent="0.25">
      <c r="A50" s="148" t="s">
        <v>830</v>
      </c>
      <c r="B50" s="32" t="s">
        <v>17</v>
      </c>
      <c r="C50" s="32" t="s">
        <v>17</v>
      </c>
      <c r="D50" s="32" t="s">
        <v>17</v>
      </c>
      <c r="E50" s="32" t="s">
        <v>17</v>
      </c>
      <c r="F50" s="32" t="s">
        <v>17</v>
      </c>
      <c r="G50" s="34">
        <v>3177.67</v>
      </c>
      <c r="H50" s="32" t="s">
        <v>17</v>
      </c>
      <c r="I50" s="32" t="s">
        <v>17</v>
      </c>
      <c r="J50" s="32" t="s">
        <v>17</v>
      </c>
      <c r="K50" s="32" t="s">
        <v>17</v>
      </c>
      <c r="L50" s="163">
        <v>15</v>
      </c>
      <c r="M50" s="32" t="s">
        <v>17</v>
      </c>
    </row>
    <row r="51" spans="1:13" s="30" customFormat="1" ht="31.5" customHeight="1" x14ac:dyDescent="0.25">
      <c r="A51" s="148" t="s">
        <v>840</v>
      </c>
      <c r="B51" s="32" t="s">
        <v>17</v>
      </c>
      <c r="C51" s="32" t="s">
        <v>17</v>
      </c>
      <c r="D51" s="32" t="s">
        <v>17</v>
      </c>
      <c r="E51" s="32" t="s">
        <v>17</v>
      </c>
      <c r="F51" s="32" t="s">
        <v>17</v>
      </c>
      <c r="G51" s="34">
        <v>2778.7</v>
      </c>
      <c r="H51" s="32" t="s">
        <v>17</v>
      </c>
      <c r="I51" s="32" t="s">
        <v>17</v>
      </c>
      <c r="J51" s="32" t="s">
        <v>17</v>
      </c>
      <c r="K51" s="32" t="s">
        <v>17</v>
      </c>
      <c r="L51" s="163">
        <v>13</v>
      </c>
      <c r="M51" s="32" t="s">
        <v>17</v>
      </c>
    </row>
    <row r="52" spans="1:13" s="30" customFormat="1" ht="31.5" customHeight="1" x14ac:dyDescent="0.25">
      <c r="A52" s="148" t="s">
        <v>859</v>
      </c>
      <c r="B52" s="32" t="s">
        <v>17</v>
      </c>
      <c r="C52" s="32" t="s">
        <v>17</v>
      </c>
      <c r="D52" s="32" t="s">
        <v>17</v>
      </c>
      <c r="E52" s="32" t="s">
        <v>17</v>
      </c>
      <c r="F52" s="32" t="s">
        <v>17</v>
      </c>
      <c r="G52" s="34">
        <v>2881.96</v>
      </c>
      <c r="H52" s="32" t="s">
        <v>17</v>
      </c>
      <c r="I52" s="32" t="s">
        <v>17</v>
      </c>
      <c r="J52" s="32" t="s">
        <v>17</v>
      </c>
      <c r="K52" s="32" t="s">
        <v>17</v>
      </c>
      <c r="L52" s="163">
        <v>11</v>
      </c>
      <c r="M52" s="32" t="s">
        <v>17</v>
      </c>
    </row>
    <row r="53" spans="1:13" s="33" customFormat="1" ht="26.4" x14ac:dyDescent="0.25">
      <c r="A53" s="26" t="s">
        <v>1397</v>
      </c>
      <c r="B53" s="27" t="s">
        <v>17</v>
      </c>
      <c r="C53" s="27" t="s">
        <v>17</v>
      </c>
      <c r="D53" s="27" t="s">
        <v>17</v>
      </c>
      <c r="E53" s="27" t="s">
        <v>17</v>
      </c>
      <c r="F53" s="146" t="s">
        <v>17</v>
      </c>
      <c r="G53" s="31">
        <f>G54+G55+G56+G57+G58+G59+G60</f>
        <v>9944.5199999999986</v>
      </c>
      <c r="H53" s="27" t="s">
        <v>17</v>
      </c>
      <c r="I53" s="27" t="s">
        <v>17</v>
      </c>
      <c r="J53" s="27" t="s">
        <v>17</v>
      </c>
      <c r="K53" s="27" t="s">
        <v>17</v>
      </c>
      <c r="L53" s="147">
        <f>(L54+L55+L56+L57+L58+L59+L60)/7</f>
        <v>10.285714285714286</v>
      </c>
      <c r="M53" s="27" t="s">
        <v>846</v>
      </c>
    </row>
    <row r="54" spans="1:13" s="30" customFormat="1" ht="31.5" customHeight="1" x14ac:dyDescent="0.25">
      <c r="A54" s="148" t="s">
        <v>831</v>
      </c>
      <c r="B54" s="32" t="s">
        <v>17</v>
      </c>
      <c r="C54" s="32" t="s">
        <v>17</v>
      </c>
      <c r="D54" s="32" t="s">
        <v>17</v>
      </c>
      <c r="E54" s="32" t="s">
        <v>17</v>
      </c>
      <c r="F54" s="32" t="s">
        <v>17</v>
      </c>
      <c r="G54" s="34">
        <v>409.21</v>
      </c>
      <c r="H54" s="32" t="s">
        <v>17</v>
      </c>
      <c r="I54" s="32" t="s">
        <v>17</v>
      </c>
      <c r="J54" s="32" t="s">
        <v>17</v>
      </c>
      <c r="K54" s="32" t="s">
        <v>17</v>
      </c>
      <c r="L54" s="163">
        <v>26</v>
      </c>
      <c r="M54" s="32" t="s">
        <v>17</v>
      </c>
    </row>
    <row r="55" spans="1:13" s="30" customFormat="1" ht="31.5" customHeight="1" x14ac:dyDescent="0.25">
      <c r="A55" s="148" t="s">
        <v>841</v>
      </c>
      <c r="B55" s="32" t="s">
        <v>17</v>
      </c>
      <c r="C55" s="32" t="s">
        <v>17</v>
      </c>
      <c r="D55" s="32" t="s">
        <v>17</v>
      </c>
      <c r="E55" s="32" t="s">
        <v>17</v>
      </c>
      <c r="F55" s="32" t="s">
        <v>17</v>
      </c>
      <c r="G55" s="34">
        <v>4527.42</v>
      </c>
      <c r="H55" s="32" t="s">
        <v>17</v>
      </c>
      <c r="I55" s="32" t="s">
        <v>17</v>
      </c>
      <c r="J55" s="32" t="s">
        <v>17</v>
      </c>
      <c r="K55" s="32" t="s">
        <v>17</v>
      </c>
      <c r="L55" s="163">
        <v>18</v>
      </c>
      <c r="M55" s="32" t="s">
        <v>17</v>
      </c>
    </row>
    <row r="56" spans="1:13" s="30" customFormat="1" ht="31.5" customHeight="1" x14ac:dyDescent="0.25">
      <c r="A56" s="148" t="s">
        <v>858</v>
      </c>
      <c r="B56" s="32" t="s">
        <v>17</v>
      </c>
      <c r="C56" s="32" t="s">
        <v>17</v>
      </c>
      <c r="D56" s="32" t="s">
        <v>17</v>
      </c>
      <c r="E56" s="32" t="s">
        <v>17</v>
      </c>
      <c r="F56" s="32" t="s">
        <v>17</v>
      </c>
      <c r="G56" s="34">
        <v>4600.51</v>
      </c>
      <c r="H56" s="32" t="s">
        <v>17</v>
      </c>
      <c r="I56" s="32" t="s">
        <v>17</v>
      </c>
      <c r="J56" s="32" t="s">
        <v>17</v>
      </c>
      <c r="K56" s="32" t="s">
        <v>17</v>
      </c>
      <c r="L56" s="163">
        <v>17</v>
      </c>
      <c r="M56" s="32" t="s">
        <v>17</v>
      </c>
    </row>
    <row r="57" spans="1:13" s="30" customFormat="1" ht="31.5" customHeight="1" x14ac:dyDescent="0.25">
      <c r="A57" s="148" t="s">
        <v>1287</v>
      </c>
      <c r="B57" s="32" t="s">
        <v>17</v>
      </c>
      <c r="C57" s="32" t="s">
        <v>17</v>
      </c>
      <c r="D57" s="32" t="s">
        <v>17</v>
      </c>
      <c r="E57" s="32" t="s">
        <v>17</v>
      </c>
      <c r="F57" s="32" t="s">
        <v>17</v>
      </c>
      <c r="G57" s="34">
        <v>33.32</v>
      </c>
      <c r="H57" s="32" t="s">
        <v>17</v>
      </c>
      <c r="I57" s="32" t="s">
        <v>17</v>
      </c>
      <c r="J57" s="32" t="s">
        <v>17</v>
      </c>
      <c r="K57" s="32" t="s">
        <v>17</v>
      </c>
      <c r="L57" s="163">
        <v>3</v>
      </c>
      <c r="M57" s="32" t="s">
        <v>17</v>
      </c>
    </row>
    <row r="58" spans="1:13" s="30" customFormat="1" ht="31.5" customHeight="1" x14ac:dyDescent="0.25">
      <c r="A58" s="148" t="s">
        <v>1385</v>
      </c>
      <c r="B58" s="32" t="s">
        <v>17</v>
      </c>
      <c r="C58" s="32" t="s">
        <v>17</v>
      </c>
      <c r="D58" s="32" t="s">
        <v>17</v>
      </c>
      <c r="E58" s="32" t="s">
        <v>17</v>
      </c>
      <c r="F58" s="32" t="s">
        <v>17</v>
      </c>
      <c r="G58" s="34">
        <v>121.96</v>
      </c>
      <c r="H58" s="32" t="s">
        <v>17</v>
      </c>
      <c r="I58" s="32" t="s">
        <v>17</v>
      </c>
      <c r="J58" s="32" t="s">
        <v>17</v>
      </c>
      <c r="K58" s="32" t="s">
        <v>17</v>
      </c>
      <c r="L58" s="163">
        <v>3</v>
      </c>
      <c r="M58" s="32" t="s">
        <v>17</v>
      </c>
    </row>
    <row r="59" spans="1:13" s="30" customFormat="1" ht="31.5" customHeight="1" x14ac:dyDescent="0.25">
      <c r="A59" s="148" t="s">
        <v>1893</v>
      </c>
      <c r="B59" s="32" t="s">
        <v>17</v>
      </c>
      <c r="C59" s="32" t="s">
        <v>17</v>
      </c>
      <c r="D59" s="32" t="s">
        <v>17</v>
      </c>
      <c r="E59" s="32" t="s">
        <v>17</v>
      </c>
      <c r="F59" s="32" t="s">
        <v>17</v>
      </c>
      <c r="G59" s="34">
        <v>115.61</v>
      </c>
      <c r="H59" s="32" t="s">
        <v>17</v>
      </c>
      <c r="I59" s="32" t="s">
        <v>17</v>
      </c>
      <c r="J59" s="32" t="s">
        <v>17</v>
      </c>
      <c r="K59" s="32" t="s">
        <v>17</v>
      </c>
      <c r="L59" s="163">
        <v>2</v>
      </c>
      <c r="M59" s="32" t="s">
        <v>17</v>
      </c>
    </row>
    <row r="60" spans="1:13" s="30" customFormat="1" ht="31.5" customHeight="1" x14ac:dyDescent="0.25">
      <c r="A60" s="148" t="s">
        <v>2108</v>
      </c>
      <c r="B60" s="32" t="s">
        <v>17</v>
      </c>
      <c r="C60" s="32" t="s">
        <v>17</v>
      </c>
      <c r="D60" s="32" t="s">
        <v>17</v>
      </c>
      <c r="E60" s="32" t="s">
        <v>17</v>
      </c>
      <c r="F60" s="32" t="s">
        <v>17</v>
      </c>
      <c r="G60" s="34">
        <v>136.49</v>
      </c>
      <c r="H60" s="32" t="s">
        <v>17</v>
      </c>
      <c r="I60" s="32" t="s">
        <v>17</v>
      </c>
      <c r="J60" s="32" t="s">
        <v>17</v>
      </c>
      <c r="K60" s="32" t="s">
        <v>17</v>
      </c>
      <c r="L60" s="163">
        <v>3</v>
      </c>
      <c r="M60" s="32" t="s">
        <v>17</v>
      </c>
    </row>
    <row r="61" spans="1:13" s="33" customFormat="1" ht="26.4" x14ac:dyDescent="0.25">
      <c r="A61" s="26" t="s">
        <v>1398</v>
      </c>
      <c r="B61" s="27" t="s">
        <v>17</v>
      </c>
      <c r="C61" s="27" t="s">
        <v>17</v>
      </c>
      <c r="D61" s="27" t="s">
        <v>17</v>
      </c>
      <c r="E61" s="27" t="s">
        <v>17</v>
      </c>
      <c r="F61" s="146" t="s">
        <v>17</v>
      </c>
      <c r="G61" s="31">
        <f>SUM(G62:G67)</f>
        <v>10239.279999999999</v>
      </c>
      <c r="H61" s="27" t="s">
        <v>17</v>
      </c>
      <c r="I61" s="27" t="s">
        <v>17</v>
      </c>
      <c r="J61" s="27" t="s">
        <v>17</v>
      </c>
      <c r="K61" s="27" t="s">
        <v>17</v>
      </c>
      <c r="L61" s="147">
        <f>(L62+L63+L64+L65+L66+L67)/6</f>
        <v>11.5</v>
      </c>
      <c r="M61" s="27" t="s">
        <v>846</v>
      </c>
    </row>
    <row r="62" spans="1:13" s="30" customFormat="1" ht="31.5" customHeight="1" x14ac:dyDescent="0.25">
      <c r="A62" s="148" t="s">
        <v>842</v>
      </c>
      <c r="B62" s="32" t="s">
        <v>17</v>
      </c>
      <c r="C62" s="32" t="s">
        <v>17</v>
      </c>
      <c r="D62" s="32" t="s">
        <v>17</v>
      </c>
      <c r="E62" s="32" t="s">
        <v>17</v>
      </c>
      <c r="F62" s="32" t="s">
        <v>17</v>
      </c>
      <c r="G62" s="34">
        <v>4119.6499999999996</v>
      </c>
      <c r="H62" s="32" t="s">
        <v>17</v>
      </c>
      <c r="I62" s="32" t="s">
        <v>17</v>
      </c>
      <c r="J62" s="32" t="s">
        <v>17</v>
      </c>
      <c r="K62" s="32" t="s">
        <v>17</v>
      </c>
      <c r="L62" s="163">
        <v>23</v>
      </c>
      <c r="M62" s="32" t="s">
        <v>17</v>
      </c>
    </row>
    <row r="63" spans="1:13" s="30" customFormat="1" ht="31.5" customHeight="1" x14ac:dyDescent="0.25">
      <c r="A63" s="148" t="s">
        <v>860</v>
      </c>
      <c r="B63" s="32" t="s">
        <v>17</v>
      </c>
      <c r="C63" s="32" t="s">
        <v>17</v>
      </c>
      <c r="D63" s="32" t="s">
        <v>17</v>
      </c>
      <c r="E63" s="32" t="s">
        <v>17</v>
      </c>
      <c r="F63" s="32" t="s">
        <v>17</v>
      </c>
      <c r="G63" s="34">
        <v>3800.54</v>
      </c>
      <c r="H63" s="32" t="s">
        <v>17</v>
      </c>
      <c r="I63" s="32" t="s">
        <v>17</v>
      </c>
      <c r="J63" s="32" t="s">
        <v>17</v>
      </c>
      <c r="K63" s="32" t="s">
        <v>17</v>
      </c>
      <c r="L63" s="163">
        <v>29</v>
      </c>
      <c r="M63" s="32" t="s">
        <v>17</v>
      </c>
    </row>
    <row r="64" spans="1:13" s="30" customFormat="1" ht="31.5" customHeight="1" x14ac:dyDescent="0.25">
      <c r="A64" s="148" t="s">
        <v>1288</v>
      </c>
      <c r="B64" s="32" t="s">
        <v>17</v>
      </c>
      <c r="C64" s="32" t="s">
        <v>17</v>
      </c>
      <c r="D64" s="32" t="s">
        <v>17</v>
      </c>
      <c r="E64" s="32" t="s">
        <v>17</v>
      </c>
      <c r="F64" s="32" t="s">
        <v>17</v>
      </c>
      <c r="G64" s="34">
        <v>1462.45</v>
      </c>
      <c r="H64" s="32" t="s">
        <v>17</v>
      </c>
      <c r="I64" s="32" t="s">
        <v>17</v>
      </c>
      <c r="J64" s="32" t="s">
        <v>17</v>
      </c>
      <c r="K64" s="32" t="s">
        <v>17</v>
      </c>
      <c r="L64" s="163">
        <v>14</v>
      </c>
      <c r="M64" s="32" t="s">
        <v>17</v>
      </c>
    </row>
    <row r="65" spans="1:13" s="30" customFormat="1" ht="31.5" customHeight="1" x14ac:dyDescent="0.25">
      <c r="A65" s="148" t="s">
        <v>1386</v>
      </c>
      <c r="B65" s="32" t="s">
        <v>17</v>
      </c>
      <c r="C65" s="32" t="s">
        <v>17</v>
      </c>
      <c r="D65" s="32" t="s">
        <v>17</v>
      </c>
      <c r="E65" s="32" t="s">
        <v>17</v>
      </c>
      <c r="F65" s="32" t="s">
        <v>17</v>
      </c>
      <c r="G65" s="34">
        <v>304.33999999999997</v>
      </c>
      <c r="H65" s="32" t="s">
        <v>17</v>
      </c>
      <c r="I65" s="32" t="s">
        <v>17</v>
      </c>
      <c r="J65" s="32" t="s">
        <v>17</v>
      </c>
      <c r="K65" s="32" t="s">
        <v>17</v>
      </c>
      <c r="L65" s="163">
        <v>1</v>
      </c>
      <c r="M65" s="32" t="s">
        <v>17</v>
      </c>
    </row>
    <row r="66" spans="1:13" s="30" customFormat="1" ht="31.5" customHeight="1" x14ac:dyDescent="0.25">
      <c r="A66" s="148" t="s">
        <v>1894</v>
      </c>
      <c r="B66" s="32" t="s">
        <v>17</v>
      </c>
      <c r="C66" s="32" t="s">
        <v>17</v>
      </c>
      <c r="D66" s="32" t="s">
        <v>17</v>
      </c>
      <c r="E66" s="32" t="s">
        <v>17</v>
      </c>
      <c r="F66" s="32" t="s">
        <v>17</v>
      </c>
      <c r="G66" s="34">
        <v>304.33999999999997</v>
      </c>
      <c r="H66" s="32" t="s">
        <v>17</v>
      </c>
      <c r="I66" s="32" t="s">
        <v>17</v>
      </c>
      <c r="J66" s="32" t="s">
        <v>17</v>
      </c>
      <c r="K66" s="32" t="s">
        <v>17</v>
      </c>
      <c r="L66" s="163">
        <v>1</v>
      </c>
      <c r="M66" s="32" t="s">
        <v>17</v>
      </c>
    </row>
    <row r="67" spans="1:13" s="30" customFormat="1" ht="31.5" customHeight="1" x14ac:dyDescent="0.25">
      <c r="A67" s="148" t="s">
        <v>2102</v>
      </c>
      <c r="B67" s="32" t="s">
        <v>17</v>
      </c>
      <c r="C67" s="32" t="s">
        <v>17</v>
      </c>
      <c r="D67" s="32" t="s">
        <v>17</v>
      </c>
      <c r="E67" s="32" t="s">
        <v>17</v>
      </c>
      <c r="F67" s="32" t="s">
        <v>17</v>
      </c>
      <c r="G67" s="34">
        <v>247.96</v>
      </c>
      <c r="H67" s="32" t="s">
        <v>17</v>
      </c>
      <c r="I67" s="32" t="s">
        <v>17</v>
      </c>
      <c r="J67" s="32" t="s">
        <v>17</v>
      </c>
      <c r="K67" s="32" t="s">
        <v>17</v>
      </c>
      <c r="L67" s="163">
        <v>1</v>
      </c>
      <c r="M67" s="32" t="s">
        <v>17</v>
      </c>
    </row>
    <row r="68" spans="1:13" s="33" customFormat="1" ht="26.4" x14ac:dyDescent="0.25">
      <c r="A68" s="26" t="s">
        <v>1399</v>
      </c>
      <c r="B68" s="27" t="s">
        <v>17</v>
      </c>
      <c r="C68" s="27" t="s">
        <v>17</v>
      </c>
      <c r="D68" s="27" t="s">
        <v>17</v>
      </c>
      <c r="E68" s="27" t="s">
        <v>17</v>
      </c>
      <c r="F68" s="146" t="s">
        <v>17</v>
      </c>
      <c r="G68" s="31">
        <f>G69</f>
        <v>5332.84</v>
      </c>
      <c r="H68" s="27" t="s">
        <v>17</v>
      </c>
      <c r="I68" s="27" t="s">
        <v>17</v>
      </c>
      <c r="J68" s="27" t="s">
        <v>17</v>
      </c>
      <c r="K68" s="27" t="s">
        <v>17</v>
      </c>
      <c r="L68" s="147">
        <f>(L69)/1</f>
        <v>23</v>
      </c>
      <c r="M68" s="27" t="s">
        <v>846</v>
      </c>
    </row>
    <row r="69" spans="1:13" s="30" customFormat="1" ht="31.5" customHeight="1" x14ac:dyDescent="0.25">
      <c r="A69" s="148" t="s">
        <v>1387</v>
      </c>
      <c r="B69" s="32" t="s">
        <v>17</v>
      </c>
      <c r="C69" s="32" t="s">
        <v>17</v>
      </c>
      <c r="D69" s="32" t="s">
        <v>17</v>
      </c>
      <c r="E69" s="32" t="s">
        <v>17</v>
      </c>
      <c r="F69" s="32" t="s">
        <v>17</v>
      </c>
      <c r="G69" s="34">
        <v>5332.84</v>
      </c>
      <c r="H69" s="32" t="s">
        <v>17</v>
      </c>
      <c r="I69" s="32" t="s">
        <v>17</v>
      </c>
      <c r="J69" s="32" t="s">
        <v>17</v>
      </c>
      <c r="K69" s="32" t="s">
        <v>17</v>
      </c>
      <c r="L69" s="163">
        <v>23</v>
      </c>
      <c r="M69" s="32" t="s">
        <v>17</v>
      </c>
    </row>
    <row r="70" spans="1:13" s="33" customFormat="1" ht="24.75" customHeight="1" x14ac:dyDescent="0.25">
      <c r="A70" s="26" t="s">
        <v>1396</v>
      </c>
      <c r="B70" s="27" t="s">
        <v>17</v>
      </c>
      <c r="C70" s="27" t="s">
        <v>17</v>
      </c>
      <c r="D70" s="27" t="s">
        <v>17</v>
      </c>
      <c r="E70" s="27" t="s">
        <v>17</v>
      </c>
      <c r="F70" s="146" t="s">
        <v>17</v>
      </c>
      <c r="G70" s="31">
        <f>G71</f>
        <v>758.27</v>
      </c>
      <c r="H70" s="27" t="s">
        <v>17</v>
      </c>
      <c r="I70" s="27" t="s">
        <v>17</v>
      </c>
      <c r="J70" s="27" t="s">
        <v>17</v>
      </c>
      <c r="K70" s="27" t="s">
        <v>17</v>
      </c>
      <c r="L70" s="27">
        <f>(L71)/1</f>
        <v>5</v>
      </c>
      <c r="M70" s="27" t="s">
        <v>846</v>
      </c>
    </row>
    <row r="71" spans="1:13" s="30" customFormat="1" ht="31.5" customHeight="1" x14ac:dyDescent="0.25">
      <c r="A71" s="148" t="s">
        <v>844</v>
      </c>
      <c r="B71" s="32" t="s">
        <v>17</v>
      </c>
      <c r="C71" s="32" t="s">
        <v>17</v>
      </c>
      <c r="D71" s="32" t="s">
        <v>17</v>
      </c>
      <c r="E71" s="32" t="s">
        <v>17</v>
      </c>
      <c r="F71" s="32" t="s">
        <v>17</v>
      </c>
      <c r="G71" s="34">
        <v>758.27</v>
      </c>
      <c r="H71" s="32" t="s">
        <v>17</v>
      </c>
      <c r="I71" s="32" t="s">
        <v>17</v>
      </c>
      <c r="J71" s="32" t="s">
        <v>17</v>
      </c>
      <c r="K71" s="32" t="s">
        <v>17</v>
      </c>
      <c r="L71" s="163">
        <v>5</v>
      </c>
      <c r="M71" s="32" t="s">
        <v>17</v>
      </c>
    </row>
    <row r="72" spans="1:13" s="33" customFormat="1" ht="24.75" customHeight="1" x14ac:dyDescent="0.25">
      <c r="A72" s="26" t="s">
        <v>1400</v>
      </c>
      <c r="B72" s="27" t="s">
        <v>17</v>
      </c>
      <c r="C72" s="27" t="s">
        <v>17</v>
      </c>
      <c r="D72" s="27" t="s">
        <v>17</v>
      </c>
      <c r="E72" s="27" t="s">
        <v>17</v>
      </c>
      <c r="F72" s="146" t="s">
        <v>17</v>
      </c>
      <c r="G72" s="31">
        <f>G73</f>
        <v>928.4</v>
      </c>
      <c r="H72" s="27" t="s">
        <v>17</v>
      </c>
      <c r="I72" s="27" t="s">
        <v>17</v>
      </c>
      <c r="J72" s="27" t="s">
        <v>17</v>
      </c>
      <c r="K72" s="27" t="s">
        <v>17</v>
      </c>
      <c r="L72" s="27">
        <f>(L73)/1</f>
        <v>2</v>
      </c>
      <c r="M72" s="27" t="s">
        <v>846</v>
      </c>
    </row>
    <row r="73" spans="1:13" s="30" customFormat="1" ht="31.5" customHeight="1" x14ac:dyDescent="0.25">
      <c r="A73" s="148" t="s">
        <v>1388</v>
      </c>
      <c r="B73" s="32" t="s">
        <v>17</v>
      </c>
      <c r="C73" s="32" t="s">
        <v>17</v>
      </c>
      <c r="D73" s="32" t="s">
        <v>17</v>
      </c>
      <c r="E73" s="32" t="s">
        <v>17</v>
      </c>
      <c r="F73" s="32" t="s">
        <v>17</v>
      </c>
      <c r="G73" s="34">
        <v>928.4</v>
      </c>
      <c r="H73" s="32" t="s">
        <v>17</v>
      </c>
      <c r="I73" s="32" t="s">
        <v>17</v>
      </c>
      <c r="J73" s="32" t="s">
        <v>17</v>
      </c>
      <c r="K73" s="32" t="s">
        <v>17</v>
      </c>
      <c r="L73" s="163">
        <v>2</v>
      </c>
      <c r="M73" s="32" t="s">
        <v>17</v>
      </c>
    </row>
    <row r="74" spans="1:13" s="33" customFormat="1" ht="24.75" customHeight="1" x14ac:dyDescent="0.25">
      <c r="A74" s="26" t="s">
        <v>1401</v>
      </c>
      <c r="B74" s="27" t="s">
        <v>17</v>
      </c>
      <c r="C74" s="27" t="s">
        <v>17</v>
      </c>
      <c r="D74" s="27" t="s">
        <v>17</v>
      </c>
      <c r="E74" s="27" t="s">
        <v>17</v>
      </c>
      <c r="F74" s="146" t="s">
        <v>17</v>
      </c>
      <c r="G74" s="31">
        <f>G75+G76+G77</f>
        <v>2049.54</v>
      </c>
      <c r="H74" s="27" t="s">
        <v>17</v>
      </c>
      <c r="I74" s="27" t="s">
        <v>17</v>
      </c>
      <c r="J74" s="27" t="s">
        <v>17</v>
      </c>
      <c r="K74" s="27" t="s">
        <v>17</v>
      </c>
      <c r="L74" s="27">
        <f>(L75+L76+L77)/3</f>
        <v>1</v>
      </c>
      <c r="M74" s="27" t="s">
        <v>846</v>
      </c>
    </row>
    <row r="75" spans="1:13" s="30" customFormat="1" ht="31.5" customHeight="1" x14ac:dyDescent="0.25">
      <c r="A75" s="148" t="s">
        <v>1386</v>
      </c>
      <c r="B75" s="32" t="s">
        <v>17</v>
      </c>
      <c r="C75" s="32" t="s">
        <v>17</v>
      </c>
      <c r="D75" s="32" t="s">
        <v>17</v>
      </c>
      <c r="E75" s="32" t="s">
        <v>17</v>
      </c>
      <c r="F75" s="32" t="s">
        <v>17</v>
      </c>
      <c r="G75" s="34">
        <v>449.87</v>
      </c>
      <c r="H75" s="32" t="s">
        <v>17</v>
      </c>
      <c r="I75" s="32" t="s">
        <v>17</v>
      </c>
      <c r="J75" s="32" t="s">
        <v>17</v>
      </c>
      <c r="K75" s="32" t="s">
        <v>17</v>
      </c>
      <c r="L75" s="163">
        <v>1</v>
      </c>
      <c r="M75" s="32" t="s">
        <v>17</v>
      </c>
    </row>
    <row r="76" spans="1:13" s="30" customFormat="1" ht="31.5" customHeight="1" x14ac:dyDescent="0.25">
      <c r="A76" s="148" t="s">
        <v>1895</v>
      </c>
      <c r="B76" s="32" t="s">
        <v>17</v>
      </c>
      <c r="C76" s="32" t="s">
        <v>17</v>
      </c>
      <c r="D76" s="32" t="s">
        <v>17</v>
      </c>
      <c r="E76" s="32" t="s">
        <v>17</v>
      </c>
      <c r="F76" s="32" t="s">
        <v>17</v>
      </c>
      <c r="G76" s="34">
        <v>865.13</v>
      </c>
      <c r="H76" s="32" t="s">
        <v>17</v>
      </c>
      <c r="I76" s="32" t="s">
        <v>17</v>
      </c>
      <c r="J76" s="32" t="s">
        <v>17</v>
      </c>
      <c r="K76" s="32" t="s">
        <v>17</v>
      </c>
      <c r="L76" s="163">
        <v>1</v>
      </c>
      <c r="M76" s="32" t="s">
        <v>17</v>
      </c>
    </row>
    <row r="77" spans="1:13" s="30" customFormat="1" ht="31.5" customHeight="1" x14ac:dyDescent="0.25">
      <c r="A77" s="148" t="s">
        <v>2102</v>
      </c>
      <c r="B77" s="32" t="s">
        <v>17</v>
      </c>
      <c r="C77" s="32" t="s">
        <v>17</v>
      </c>
      <c r="D77" s="32" t="s">
        <v>17</v>
      </c>
      <c r="E77" s="32" t="s">
        <v>17</v>
      </c>
      <c r="F77" s="32" t="s">
        <v>17</v>
      </c>
      <c r="G77" s="34">
        <v>734.54</v>
      </c>
      <c r="H77" s="32" t="s">
        <v>17</v>
      </c>
      <c r="I77" s="32" t="s">
        <v>17</v>
      </c>
      <c r="J77" s="32" t="s">
        <v>17</v>
      </c>
      <c r="K77" s="32" t="s">
        <v>17</v>
      </c>
      <c r="L77" s="163">
        <v>1</v>
      </c>
      <c r="M77" s="32" t="s">
        <v>17</v>
      </c>
    </row>
    <row r="78" spans="1:13" s="25" customFormat="1" ht="81.75" customHeight="1" x14ac:dyDescent="0.3">
      <c r="A78" s="22" t="s">
        <v>19</v>
      </c>
      <c r="B78" s="24" t="s">
        <v>17</v>
      </c>
      <c r="C78" s="24" t="s">
        <v>17</v>
      </c>
      <c r="D78" s="24" t="s">
        <v>17</v>
      </c>
      <c r="E78" s="24" t="s">
        <v>17</v>
      </c>
      <c r="F78" s="23">
        <v>2248628</v>
      </c>
      <c r="G78" s="23">
        <f>G79+G80+G81+G82+G83+G84+G85</f>
        <v>270977.15000000002</v>
      </c>
      <c r="H78" s="24" t="s">
        <v>17</v>
      </c>
      <c r="I78" s="24" t="s">
        <v>17</v>
      </c>
      <c r="J78" s="24" t="s">
        <v>17</v>
      </c>
      <c r="K78" s="164" t="s">
        <v>1490</v>
      </c>
      <c r="L78" s="165">
        <f>SUM(L79:L85)/7</f>
        <v>441.14285714285717</v>
      </c>
      <c r="M78" s="166" t="s">
        <v>846</v>
      </c>
    </row>
    <row r="79" spans="1:13" ht="52.8" x14ac:dyDescent="0.25">
      <c r="A79" s="148" t="s">
        <v>836</v>
      </c>
      <c r="B79" s="32" t="s">
        <v>17</v>
      </c>
      <c r="C79" s="32" t="s">
        <v>17</v>
      </c>
      <c r="D79" s="32" t="s">
        <v>17</v>
      </c>
      <c r="E79" s="32" t="s">
        <v>17</v>
      </c>
      <c r="F79" s="32" t="s">
        <v>17</v>
      </c>
      <c r="G79" s="34">
        <v>37761</v>
      </c>
      <c r="H79" s="32" t="s">
        <v>17</v>
      </c>
      <c r="I79" s="32" t="s">
        <v>17</v>
      </c>
      <c r="J79" s="32" t="s">
        <v>17</v>
      </c>
      <c r="K79" s="32" t="s">
        <v>17</v>
      </c>
      <c r="L79" s="32">
        <v>468</v>
      </c>
      <c r="M79" s="32" t="s">
        <v>17</v>
      </c>
    </row>
    <row r="80" spans="1:13" ht="52.8" x14ac:dyDescent="0.25">
      <c r="A80" s="148" t="s">
        <v>843</v>
      </c>
      <c r="B80" s="32" t="s">
        <v>17</v>
      </c>
      <c r="C80" s="32" t="s">
        <v>17</v>
      </c>
      <c r="D80" s="32" t="s">
        <v>17</v>
      </c>
      <c r="E80" s="32" t="s">
        <v>17</v>
      </c>
      <c r="F80" s="32" t="s">
        <v>17</v>
      </c>
      <c r="G80" s="34">
        <f>86576.96+367.79</f>
        <v>86944.75</v>
      </c>
      <c r="H80" s="32" t="s">
        <v>17</v>
      </c>
      <c r="I80" s="32" t="s">
        <v>17</v>
      </c>
      <c r="J80" s="32" t="s">
        <v>17</v>
      </c>
      <c r="K80" s="32" t="s">
        <v>17</v>
      </c>
      <c r="L80" s="32">
        <v>852</v>
      </c>
      <c r="M80" s="32" t="s">
        <v>17</v>
      </c>
    </row>
    <row r="81" spans="1:13" ht="52.8" x14ac:dyDescent="0.25">
      <c r="A81" s="148" t="s">
        <v>862</v>
      </c>
      <c r="B81" s="32" t="s">
        <v>17</v>
      </c>
      <c r="C81" s="32" t="s">
        <v>17</v>
      </c>
      <c r="D81" s="32" t="s">
        <v>17</v>
      </c>
      <c r="E81" s="32" t="s">
        <v>17</v>
      </c>
      <c r="F81" s="32" t="s">
        <v>17</v>
      </c>
      <c r="G81" s="34">
        <v>71864.62000000001</v>
      </c>
      <c r="H81" s="32" t="s">
        <v>17</v>
      </c>
      <c r="I81" s="32" t="s">
        <v>17</v>
      </c>
      <c r="J81" s="32" t="s">
        <v>17</v>
      </c>
      <c r="K81" s="32" t="s">
        <v>17</v>
      </c>
      <c r="L81" s="32">
        <v>777</v>
      </c>
      <c r="M81" s="32" t="s">
        <v>17</v>
      </c>
    </row>
    <row r="82" spans="1:13" ht="52.8" x14ac:dyDescent="0.25">
      <c r="A82" s="148" t="s">
        <v>1290</v>
      </c>
      <c r="B82" s="32" t="s">
        <v>17</v>
      </c>
      <c r="C82" s="32" t="s">
        <v>17</v>
      </c>
      <c r="D82" s="32" t="s">
        <v>17</v>
      </c>
      <c r="E82" s="32" t="s">
        <v>17</v>
      </c>
      <c r="F82" s="32" t="s">
        <v>17</v>
      </c>
      <c r="G82" s="34">
        <v>36105.629999999997</v>
      </c>
      <c r="H82" s="32" t="s">
        <v>17</v>
      </c>
      <c r="I82" s="32" t="s">
        <v>17</v>
      </c>
      <c r="J82" s="32" t="s">
        <v>17</v>
      </c>
      <c r="K82" s="32" t="s">
        <v>17</v>
      </c>
      <c r="L82" s="32">
        <v>448</v>
      </c>
      <c r="M82" s="32" t="s">
        <v>17</v>
      </c>
    </row>
    <row r="83" spans="1:13" ht="52.8" x14ac:dyDescent="0.25">
      <c r="A83" s="148" t="s">
        <v>1489</v>
      </c>
      <c r="B83" s="32" t="s">
        <v>17</v>
      </c>
      <c r="C83" s="32" t="s">
        <v>17</v>
      </c>
      <c r="D83" s="32" t="s">
        <v>17</v>
      </c>
      <c r="E83" s="32" t="s">
        <v>17</v>
      </c>
      <c r="F83" s="32" t="s">
        <v>17</v>
      </c>
      <c r="G83" s="34">
        <v>18913.990000000002</v>
      </c>
      <c r="H83" s="32" t="s">
        <v>17</v>
      </c>
      <c r="I83" s="32" t="s">
        <v>17</v>
      </c>
      <c r="J83" s="32" t="s">
        <v>17</v>
      </c>
      <c r="K83" s="32" t="s">
        <v>17</v>
      </c>
      <c r="L83" s="32">
        <v>217</v>
      </c>
      <c r="M83" s="32" t="s">
        <v>17</v>
      </c>
    </row>
    <row r="84" spans="1:13" ht="64.95" customHeight="1" x14ac:dyDescent="0.25">
      <c r="A84" s="148" t="s">
        <v>1896</v>
      </c>
      <c r="B84" s="32" t="s">
        <v>17</v>
      </c>
      <c r="C84" s="32" t="s">
        <v>17</v>
      </c>
      <c r="D84" s="32" t="s">
        <v>17</v>
      </c>
      <c r="E84" s="32" t="s">
        <v>17</v>
      </c>
      <c r="F84" s="32" t="s">
        <v>17</v>
      </c>
      <c r="G84" s="34">
        <f>13313.55+587.52</f>
        <v>13901.07</v>
      </c>
      <c r="H84" s="32" t="s">
        <v>17</v>
      </c>
      <c r="I84" s="32" t="s">
        <v>17</v>
      </c>
      <c r="J84" s="32" t="s">
        <v>17</v>
      </c>
      <c r="K84" s="32" t="s">
        <v>17</v>
      </c>
      <c r="L84" s="32">
        <v>222</v>
      </c>
      <c r="M84" s="32" t="s">
        <v>17</v>
      </c>
    </row>
    <row r="85" spans="1:13" ht="64.95" customHeight="1" x14ac:dyDescent="0.25">
      <c r="A85" s="181" t="s">
        <v>2104</v>
      </c>
      <c r="B85" s="32" t="s">
        <v>17</v>
      </c>
      <c r="C85" s="32" t="s">
        <v>17</v>
      </c>
      <c r="D85" s="32" t="s">
        <v>17</v>
      </c>
      <c r="E85" s="32" t="s">
        <v>17</v>
      </c>
      <c r="F85" s="47" t="s">
        <v>17</v>
      </c>
      <c r="G85" s="48">
        <f>5061.39+306.5+118.2</f>
        <v>5486.09</v>
      </c>
      <c r="H85" s="47" t="s">
        <v>17</v>
      </c>
      <c r="I85" s="47" t="s">
        <v>17</v>
      </c>
      <c r="J85" s="47" t="s">
        <v>17</v>
      </c>
      <c r="K85" s="47" t="s">
        <v>17</v>
      </c>
      <c r="L85" s="47">
        <v>104</v>
      </c>
      <c r="M85" s="47" t="s">
        <v>17</v>
      </c>
    </row>
    <row r="86" spans="1:13" ht="98.25" customHeight="1" x14ac:dyDescent="0.25">
      <c r="A86" s="197" t="s">
        <v>2109</v>
      </c>
      <c r="B86" s="142" t="s">
        <v>850</v>
      </c>
      <c r="C86" s="142" t="s">
        <v>851</v>
      </c>
      <c r="D86" s="167" t="s">
        <v>8</v>
      </c>
      <c r="E86" s="144" t="s">
        <v>849</v>
      </c>
      <c r="F86" s="194">
        <v>1631881</v>
      </c>
      <c r="G86" s="194">
        <f>G90+G103</f>
        <v>847430.5545301626</v>
      </c>
      <c r="H86" s="188" t="s">
        <v>17</v>
      </c>
      <c r="I86" s="188" t="s">
        <v>17</v>
      </c>
      <c r="J86" s="188" t="s">
        <v>17</v>
      </c>
      <c r="K86" s="188" t="s">
        <v>17</v>
      </c>
      <c r="L86" s="188" t="s">
        <v>17</v>
      </c>
      <c r="M86" s="188" t="s">
        <v>17</v>
      </c>
    </row>
    <row r="87" spans="1:13" ht="135.75" customHeight="1" x14ac:dyDescent="0.25">
      <c r="A87" s="198"/>
      <c r="B87" s="142" t="s">
        <v>1291</v>
      </c>
      <c r="C87" s="142" t="s">
        <v>1294</v>
      </c>
      <c r="D87" s="167" t="s">
        <v>1296</v>
      </c>
      <c r="E87" s="144" t="s">
        <v>1295</v>
      </c>
      <c r="F87" s="195"/>
      <c r="G87" s="195"/>
      <c r="H87" s="189"/>
      <c r="I87" s="189"/>
      <c r="J87" s="189"/>
      <c r="K87" s="189"/>
      <c r="L87" s="189"/>
      <c r="M87" s="189"/>
    </row>
    <row r="88" spans="1:13" ht="135.75" customHeight="1" x14ac:dyDescent="0.25">
      <c r="A88" s="199"/>
      <c r="B88" s="142" t="s">
        <v>2110</v>
      </c>
      <c r="C88" s="142" t="s">
        <v>2111</v>
      </c>
      <c r="D88" s="167" t="s">
        <v>2112</v>
      </c>
      <c r="E88" s="183" t="s">
        <v>2113</v>
      </c>
      <c r="F88" s="196"/>
      <c r="G88" s="196"/>
      <c r="H88" s="190"/>
      <c r="I88" s="190"/>
      <c r="J88" s="190"/>
      <c r="K88" s="190"/>
      <c r="L88" s="190"/>
      <c r="M88" s="190"/>
    </row>
    <row r="89" spans="1:13" ht="14.4" x14ac:dyDescent="0.25">
      <c r="A89" s="29" t="s">
        <v>16</v>
      </c>
      <c r="B89" s="1"/>
      <c r="C89" s="1"/>
      <c r="D89" s="3"/>
      <c r="E89" s="9"/>
      <c r="F89" s="6"/>
      <c r="G89" s="6"/>
      <c r="H89" s="2"/>
      <c r="I89" s="2"/>
      <c r="J89" s="2"/>
      <c r="K89" s="10"/>
      <c r="L89" s="10"/>
      <c r="M89" s="10"/>
    </row>
    <row r="90" spans="1:13" ht="69" x14ac:dyDescent="0.3">
      <c r="A90" s="22" t="s">
        <v>847</v>
      </c>
      <c r="B90" s="24" t="s">
        <v>17</v>
      </c>
      <c r="C90" s="24" t="s">
        <v>17</v>
      </c>
      <c r="D90" s="24" t="s">
        <v>17</v>
      </c>
      <c r="E90" s="24" t="s">
        <v>17</v>
      </c>
      <c r="F90" s="23">
        <v>552994</v>
      </c>
      <c r="G90" s="23">
        <f>G91+G93+G95+G97+G99+G101</f>
        <v>286107.21000000002</v>
      </c>
      <c r="H90" s="24" t="s">
        <v>17</v>
      </c>
      <c r="I90" s="24" t="s">
        <v>17</v>
      </c>
      <c r="J90" s="24" t="s">
        <v>17</v>
      </c>
      <c r="K90" s="24" t="s">
        <v>17</v>
      </c>
      <c r="L90" s="24" t="s">
        <v>1299</v>
      </c>
      <c r="M90" s="24" t="s">
        <v>17</v>
      </c>
    </row>
    <row r="91" spans="1:13" s="33" customFormat="1" ht="13.2" x14ac:dyDescent="0.25">
      <c r="A91" s="168" t="s">
        <v>923</v>
      </c>
      <c r="B91" s="169"/>
      <c r="C91" s="169"/>
      <c r="D91" s="169"/>
      <c r="E91" s="169"/>
      <c r="F91" s="170"/>
      <c r="G91" s="171">
        <f>G92</f>
        <v>113898.96</v>
      </c>
      <c r="H91" s="169"/>
      <c r="I91" s="169"/>
      <c r="J91" s="169"/>
      <c r="K91" s="169"/>
      <c r="L91" s="172"/>
      <c r="M91" s="169"/>
    </row>
    <row r="92" spans="1:13" s="30" customFormat="1" ht="46.5" customHeight="1" x14ac:dyDescent="0.25">
      <c r="A92" s="149" t="s">
        <v>1282</v>
      </c>
      <c r="B92" s="32" t="s">
        <v>17</v>
      </c>
      <c r="C92" s="32" t="s">
        <v>17</v>
      </c>
      <c r="D92" s="32" t="s">
        <v>17</v>
      </c>
      <c r="E92" s="32" t="s">
        <v>17</v>
      </c>
      <c r="F92" s="32" t="s">
        <v>17</v>
      </c>
      <c r="G92" s="34">
        <v>113898.96</v>
      </c>
      <c r="H92" s="32" t="s">
        <v>17</v>
      </c>
      <c r="I92" s="32" t="s">
        <v>17</v>
      </c>
      <c r="J92" s="32" t="s">
        <v>17</v>
      </c>
      <c r="K92" s="32" t="s">
        <v>17</v>
      </c>
      <c r="L92" s="32" t="s">
        <v>17</v>
      </c>
      <c r="M92" s="32" t="s">
        <v>17</v>
      </c>
    </row>
    <row r="93" spans="1:13" s="33" customFormat="1" ht="13.2" x14ac:dyDescent="0.25">
      <c r="A93" s="168" t="s">
        <v>1383</v>
      </c>
      <c r="B93" s="169"/>
      <c r="C93" s="169"/>
      <c r="D93" s="169"/>
      <c r="E93" s="169"/>
      <c r="F93" s="170"/>
      <c r="G93" s="171">
        <f>G94</f>
        <v>93800.18</v>
      </c>
      <c r="H93" s="169"/>
      <c r="I93" s="169"/>
      <c r="J93" s="169"/>
      <c r="K93" s="169"/>
      <c r="L93" s="172"/>
      <c r="M93" s="169"/>
    </row>
    <row r="94" spans="1:13" s="30" customFormat="1" ht="46.5" customHeight="1" x14ac:dyDescent="0.25">
      <c r="A94" s="149" t="s">
        <v>1298</v>
      </c>
      <c r="B94" s="32" t="s">
        <v>17</v>
      </c>
      <c r="C94" s="32" t="s">
        <v>17</v>
      </c>
      <c r="D94" s="32" t="s">
        <v>17</v>
      </c>
      <c r="E94" s="32" t="s">
        <v>17</v>
      </c>
      <c r="F94" s="32" t="s">
        <v>17</v>
      </c>
      <c r="G94" s="34">
        <v>93800.18</v>
      </c>
      <c r="H94" s="32" t="s">
        <v>17</v>
      </c>
      <c r="I94" s="32" t="s">
        <v>17</v>
      </c>
      <c r="J94" s="32" t="s">
        <v>17</v>
      </c>
      <c r="K94" s="32" t="s">
        <v>17</v>
      </c>
      <c r="L94" s="32" t="s">
        <v>17</v>
      </c>
      <c r="M94" s="32" t="s">
        <v>17</v>
      </c>
    </row>
    <row r="95" spans="1:13" s="33" customFormat="1" ht="13.2" x14ac:dyDescent="0.25">
      <c r="A95" s="168" t="s">
        <v>1488</v>
      </c>
      <c r="B95" s="169"/>
      <c r="C95" s="169"/>
      <c r="D95" s="169"/>
      <c r="E95" s="169"/>
      <c r="F95" s="170"/>
      <c r="G95" s="171">
        <f>G96</f>
        <v>16830.939999999999</v>
      </c>
      <c r="H95" s="169"/>
      <c r="I95" s="169"/>
      <c r="J95" s="169"/>
      <c r="K95" s="169"/>
      <c r="L95" s="172"/>
      <c r="M95" s="169"/>
    </row>
    <row r="96" spans="1:13" s="30" customFormat="1" ht="46.5" customHeight="1" x14ac:dyDescent="0.25">
      <c r="A96" s="149" t="s">
        <v>1487</v>
      </c>
      <c r="B96" s="32" t="s">
        <v>17</v>
      </c>
      <c r="C96" s="32" t="s">
        <v>17</v>
      </c>
      <c r="D96" s="32" t="s">
        <v>17</v>
      </c>
      <c r="E96" s="32" t="s">
        <v>17</v>
      </c>
      <c r="F96" s="32" t="s">
        <v>17</v>
      </c>
      <c r="G96" s="34">
        <v>16830.939999999999</v>
      </c>
      <c r="H96" s="32" t="s">
        <v>17</v>
      </c>
      <c r="I96" s="32" t="s">
        <v>17</v>
      </c>
      <c r="J96" s="32" t="s">
        <v>17</v>
      </c>
      <c r="K96" s="32" t="s">
        <v>17</v>
      </c>
      <c r="L96" s="32" t="s">
        <v>17</v>
      </c>
      <c r="M96" s="32" t="s">
        <v>17</v>
      </c>
    </row>
    <row r="97" spans="1:13" s="33" customFormat="1" ht="13.2" x14ac:dyDescent="0.25">
      <c r="A97" s="168" t="s">
        <v>1897</v>
      </c>
      <c r="B97" s="169"/>
      <c r="C97" s="169"/>
      <c r="D97" s="169"/>
      <c r="E97" s="169"/>
      <c r="F97" s="170"/>
      <c r="G97" s="171">
        <f>G98</f>
        <v>26830.98</v>
      </c>
      <c r="H97" s="169"/>
      <c r="I97" s="169"/>
      <c r="J97" s="169"/>
      <c r="K97" s="169"/>
      <c r="L97" s="172"/>
      <c r="M97" s="169"/>
    </row>
    <row r="98" spans="1:13" s="30" customFormat="1" ht="46.5" customHeight="1" x14ac:dyDescent="0.25">
      <c r="A98" s="149" t="s">
        <v>1898</v>
      </c>
      <c r="B98" s="32" t="s">
        <v>17</v>
      </c>
      <c r="C98" s="32" t="s">
        <v>17</v>
      </c>
      <c r="D98" s="32" t="s">
        <v>17</v>
      </c>
      <c r="E98" s="32" t="s">
        <v>17</v>
      </c>
      <c r="F98" s="32" t="s">
        <v>17</v>
      </c>
      <c r="G98" s="34">
        <v>26830.98</v>
      </c>
      <c r="H98" s="32" t="s">
        <v>17</v>
      </c>
      <c r="I98" s="32" t="s">
        <v>17</v>
      </c>
      <c r="J98" s="32" t="s">
        <v>17</v>
      </c>
      <c r="K98" s="32" t="s">
        <v>17</v>
      </c>
      <c r="L98" s="32" t="s">
        <v>17</v>
      </c>
      <c r="M98" s="32" t="s">
        <v>17</v>
      </c>
    </row>
    <row r="99" spans="1:13" s="33" customFormat="1" ht="13.2" x14ac:dyDescent="0.25">
      <c r="A99" s="168" t="s">
        <v>1897</v>
      </c>
      <c r="B99" s="169"/>
      <c r="C99" s="169"/>
      <c r="D99" s="169"/>
      <c r="E99" s="169"/>
      <c r="F99" s="170"/>
      <c r="G99" s="171">
        <f>G100</f>
        <v>15396.51</v>
      </c>
      <c r="H99" s="169"/>
      <c r="I99" s="169"/>
      <c r="J99" s="169"/>
      <c r="K99" s="169"/>
      <c r="L99" s="172"/>
      <c r="M99" s="169"/>
    </row>
    <row r="100" spans="1:13" s="30" customFormat="1" ht="46.5" customHeight="1" x14ac:dyDescent="0.25">
      <c r="A100" s="149" t="s">
        <v>2219</v>
      </c>
      <c r="B100" s="32" t="s">
        <v>17</v>
      </c>
      <c r="C100" s="32" t="s">
        <v>17</v>
      </c>
      <c r="D100" s="32" t="s">
        <v>17</v>
      </c>
      <c r="E100" s="32" t="s">
        <v>17</v>
      </c>
      <c r="F100" s="32" t="s">
        <v>17</v>
      </c>
      <c r="G100" s="34">
        <v>15396.51</v>
      </c>
      <c r="H100" s="32" t="s">
        <v>17</v>
      </c>
      <c r="I100" s="32" t="s">
        <v>17</v>
      </c>
      <c r="J100" s="32" t="s">
        <v>17</v>
      </c>
      <c r="K100" s="32" t="s">
        <v>17</v>
      </c>
      <c r="L100" s="32" t="s">
        <v>17</v>
      </c>
      <c r="M100" s="32" t="s">
        <v>17</v>
      </c>
    </row>
    <row r="101" spans="1:13" s="33" customFormat="1" ht="13.2" x14ac:dyDescent="0.25">
      <c r="A101" s="168" t="s">
        <v>2221</v>
      </c>
      <c r="B101" s="169"/>
      <c r="C101" s="169"/>
      <c r="D101" s="169"/>
      <c r="E101" s="169"/>
      <c r="F101" s="170"/>
      <c r="G101" s="171">
        <f>G102</f>
        <v>19349.64</v>
      </c>
      <c r="H101" s="169"/>
      <c r="I101" s="169"/>
      <c r="J101" s="169"/>
      <c r="K101" s="169"/>
      <c r="L101" s="172"/>
      <c r="M101" s="169"/>
    </row>
    <row r="102" spans="1:13" s="30" customFormat="1" ht="46.5" customHeight="1" x14ac:dyDescent="0.25">
      <c r="A102" s="149" t="s">
        <v>2222</v>
      </c>
      <c r="B102" s="32" t="s">
        <v>17</v>
      </c>
      <c r="C102" s="32" t="s">
        <v>17</v>
      </c>
      <c r="D102" s="32" t="s">
        <v>17</v>
      </c>
      <c r="E102" s="32" t="s">
        <v>17</v>
      </c>
      <c r="F102" s="32" t="s">
        <v>17</v>
      </c>
      <c r="G102" s="34">
        <v>19349.64</v>
      </c>
      <c r="H102" s="32" t="s">
        <v>17</v>
      </c>
      <c r="I102" s="32" t="s">
        <v>17</v>
      </c>
      <c r="J102" s="32" t="s">
        <v>17</v>
      </c>
      <c r="K102" s="32" t="s">
        <v>17</v>
      </c>
      <c r="L102" s="32" t="s">
        <v>17</v>
      </c>
      <c r="M102" s="32" t="s">
        <v>17</v>
      </c>
    </row>
    <row r="103" spans="1:13" ht="66" customHeight="1" x14ac:dyDescent="0.3">
      <c r="A103" s="22" t="s">
        <v>848</v>
      </c>
      <c r="B103" s="24" t="s">
        <v>17</v>
      </c>
      <c r="C103" s="24" t="s">
        <v>17</v>
      </c>
      <c r="D103" s="24" t="s">
        <v>17</v>
      </c>
      <c r="E103" s="24" t="s">
        <v>17</v>
      </c>
      <c r="F103" s="23">
        <f>976710+102177</f>
        <v>1078887</v>
      </c>
      <c r="G103" s="23">
        <f>G104+G234+G445+G578+G962+G1014+G1151+G1175+G1190+G1239+G1298+G1317+G1341+G1359</f>
        <v>561323.34453016263</v>
      </c>
      <c r="H103" s="24" t="s">
        <v>17</v>
      </c>
      <c r="I103" s="24"/>
      <c r="J103" s="24"/>
      <c r="K103" s="24" t="s">
        <v>17</v>
      </c>
      <c r="L103" s="24" t="s">
        <v>17</v>
      </c>
      <c r="M103" s="24" t="s">
        <v>17</v>
      </c>
    </row>
    <row r="104" spans="1:13" s="33" customFormat="1" ht="13.2" x14ac:dyDescent="0.25">
      <c r="A104" s="26" t="s">
        <v>928</v>
      </c>
      <c r="B104" s="27" t="s">
        <v>17</v>
      </c>
      <c r="C104" s="27" t="s">
        <v>17</v>
      </c>
      <c r="D104" s="27" t="s">
        <v>17</v>
      </c>
      <c r="E104" s="27" t="s">
        <v>17</v>
      </c>
      <c r="F104" s="146" t="s">
        <v>17</v>
      </c>
      <c r="G104" s="31">
        <f>G105+G116+G138+G172+G179+G231</f>
        <v>58925.656961623099</v>
      </c>
      <c r="H104" s="27" t="s">
        <v>17</v>
      </c>
      <c r="I104" s="27" t="s">
        <v>17</v>
      </c>
      <c r="J104" s="27" t="s">
        <v>17</v>
      </c>
      <c r="K104" s="27" t="s">
        <v>17</v>
      </c>
      <c r="L104" s="27" t="s">
        <v>17</v>
      </c>
      <c r="M104" s="27" t="s">
        <v>17</v>
      </c>
    </row>
    <row r="105" spans="1:13" s="145" customFormat="1" x14ac:dyDescent="0.3">
      <c r="A105" s="151" t="s">
        <v>868</v>
      </c>
      <c r="B105" s="152"/>
      <c r="C105" s="152"/>
      <c r="D105" s="152"/>
      <c r="E105" s="152"/>
      <c r="F105" s="153"/>
      <c r="G105" s="154">
        <f>SUM(G106:G115)</f>
        <v>2694.0985000000005</v>
      </c>
      <c r="H105" s="152"/>
      <c r="I105" s="152"/>
      <c r="J105" s="152"/>
      <c r="K105" s="152"/>
      <c r="L105" s="155"/>
      <c r="M105" s="152"/>
    </row>
    <row r="106" spans="1:13" s="30" customFormat="1" ht="34.5" customHeight="1" x14ac:dyDescent="0.25">
      <c r="A106" s="149" t="s">
        <v>197</v>
      </c>
      <c r="B106" s="32" t="s">
        <v>17</v>
      </c>
      <c r="C106" s="32" t="s">
        <v>17</v>
      </c>
      <c r="D106" s="32" t="s">
        <v>17</v>
      </c>
      <c r="E106" s="32" t="s">
        <v>17</v>
      </c>
      <c r="F106" s="32" t="s">
        <v>17</v>
      </c>
      <c r="G106" s="150">
        <v>23.231999999999999</v>
      </c>
      <c r="H106" s="148" t="s">
        <v>874</v>
      </c>
      <c r="I106" s="156" t="s">
        <v>886</v>
      </c>
      <c r="J106" s="157">
        <v>100</v>
      </c>
      <c r="K106" s="158">
        <v>3.8719999999999999</v>
      </c>
      <c r="L106" s="157">
        <v>6</v>
      </c>
      <c r="M106" s="148" t="s">
        <v>869</v>
      </c>
    </row>
    <row r="107" spans="1:13" s="30" customFormat="1" ht="34.5" customHeight="1" x14ac:dyDescent="0.25">
      <c r="A107" s="149" t="s">
        <v>863</v>
      </c>
      <c r="B107" s="32" t="s">
        <v>17</v>
      </c>
      <c r="C107" s="32" t="s">
        <v>17</v>
      </c>
      <c r="D107" s="32" t="s">
        <v>17</v>
      </c>
      <c r="E107" s="32" t="s">
        <v>17</v>
      </c>
      <c r="F107" s="32" t="s">
        <v>17</v>
      </c>
      <c r="G107" s="150">
        <v>450.99999999999994</v>
      </c>
      <c r="H107" s="148" t="s">
        <v>875</v>
      </c>
      <c r="I107" s="156" t="s">
        <v>886</v>
      </c>
      <c r="J107" s="159">
        <v>1</v>
      </c>
      <c r="K107" s="158">
        <v>4.0999999999999996</v>
      </c>
      <c r="L107" s="157">
        <v>110</v>
      </c>
      <c r="M107" s="148" t="s">
        <v>870</v>
      </c>
    </row>
    <row r="108" spans="1:13" s="30" customFormat="1" ht="34.5" customHeight="1" x14ac:dyDescent="0.25">
      <c r="A108" s="149" t="s">
        <v>197</v>
      </c>
      <c r="B108" s="32" t="s">
        <v>17</v>
      </c>
      <c r="C108" s="32" t="s">
        <v>17</v>
      </c>
      <c r="D108" s="32" t="s">
        <v>17</v>
      </c>
      <c r="E108" s="32" t="s">
        <v>17</v>
      </c>
      <c r="F108" s="32" t="s">
        <v>17</v>
      </c>
      <c r="G108" s="150">
        <v>89.600000000000009</v>
      </c>
      <c r="H108" s="148" t="s">
        <v>876</v>
      </c>
      <c r="I108" s="156" t="s">
        <v>886</v>
      </c>
      <c r="J108" s="159">
        <v>100</v>
      </c>
      <c r="K108" s="158">
        <v>4.4800000000000004</v>
      </c>
      <c r="L108" s="157">
        <v>20</v>
      </c>
      <c r="M108" s="148" t="s">
        <v>870</v>
      </c>
    </row>
    <row r="109" spans="1:13" s="30" customFormat="1" ht="13.2" x14ac:dyDescent="0.25">
      <c r="A109" s="149" t="s">
        <v>864</v>
      </c>
      <c r="B109" s="32" t="s">
        <v>17</v>
      </c>
      <c r="C109" s="32" t="s">
        <v>17</v>
      </c>
      <c r="D109" s="32" t="s">
        <v>17</v>
      </c>
      <c r="E109" s="32" t="s">
        <v>17</v>
      </c>
      <c r="F109" s="32" t="s">
        <v>17</v>
      </c>
      <c r="G109" s="150">
        <v>217.43699999999998</v>
      </c>
      <c r="H109" s="148" t="s">
        <v>877</v>
      </c>
      <c r="I109" s="156" t="s">
        <v>887</v>
      </c>
      <c r="J109" s="159">
        <v>1</v>
      </c>
      <c r="K109" s="158">
        <v>7.2478999999999996</v>
      </c>
      <c r="L109" s="157">
        <v>30</v>
      </c>
      <c r="M109" s="148" t="s">
        <v>871</v>
      </c>
    </row>
    <row r="110" spans="1:13" s="30" customFormat="1" ht="13.2" x14ac:dyDescent="0.25">
      <c r="A110" s="149" t="s">
        <v>865</v>
      </c>
      <c r="B110" s="32" t="s">
        <v>17</v>
      </c>
      <c r="C110" s="32" t="s">
        <v>17</v>
      </c>
      <c r="D110" s="32" t="s">
        <v>17</v>
      </c>
      <c r="E110" s="32" t="s">
        <v>17</v>
      </c>
      <c r="F110" s="32" t="s">
        <v>17</v>
      </c>
      <c r="G110" s="150">
        <v>675</v>
      </c>
      <c r="H110" s="148" t="s">
        <v>878</v>
      </c>
      <c r="I110" s="156" t="s">
        <v>886</v>
      </c>
      <c r="J110" s="159">
        <v>1</v>
      </c>
      <c r="K110" s="158">
        <v>4.5</v>
      </c>
      <c r="L110" s="157">
        <v>150</v>
      </c>
      <c r="M110" s="148" t="s">
        <v>870</v>
      </c>
    </row>
    <row r="111" spans="1:13" s="30" customFormat="1" ht="13.2" x14ac:dyDescent="0.25">
      <c r="A111" s="149" t="s">
        <v>864</v>
      </c>
      <c r="B111" s="32" t="s">
        <v>17</v>
      </c>
      <c r="C111" s="32" t="s">
        <v>17</v>
      </c>
      <c r="D111" s="32" t="s">
        <v>17</v>
      </c>
      <c r="E111" s="32" t="s">
        <v>17</v>
      </c>
      <c r="F111" s="32" t="s">
        <v>17</v>
      </c>
      <c r="G111" s="150">
        <v>181.20000000000002</v>
      </c>
      <c r="H111" s="148" t="s">
        <v>879</v>
      </c>
      <c r="I111" s="156" t="s">
        <v>887</v>
      </c>
      <c r="J111" s="159">
        <v>1</v>
      </c>
      <c r="K111" s="158">
        <v>7.2480000000000002</v>
      </c>
      <c r="L111" s="157">
        <v>25</v>
      </c>
      <c r="M111" s="148" t="s">
        <v>872</v>
      </c>
    </row>
    <row r="112" spans="1:13" s="30" customFormat="1" ht="13.2" x14ac:dyDescent="0.25">
      <c r="A112" s="149" t="s">
        <v>197</v>
      </c>
      <c r="B112" s="32" t="s">
        <v>17</v>
      </c>
      <c r="C112" s="32" t="s">
        <v>17</v>
      </c>
      <c r="D112" s="32" t="s">
        <v>17</v>
      </c>
      <c r="E112" s="32" t="s">
        <v>17</v>
      </c>
      <c r="F112" s="32" t="s">
        <v>17</v>
      </c>
      <c r="G112" s="150">
        <v>89.149999999999991</v>
      </c>
      <c r="H112" s="148" t="s">
        <v>880</v>
      </c>
      <c r="I112" s="156" t="s">
        <v>886</v>
      </c>
      <c r="J112" s="159">
        <v>100</v>
      </c>
      <c r="K112" s="158">
        <v>4.4574999999999996</v>
      </c>
      <c r="L112" s="157">
        <v>20</v>
      </c>
      <c r="M112" s="148" t="s">
        <v>872</v>
      </c>
    </row>
    <row r="113" spans="1:13" s="30" customFormat="1" ht="13.2" x14ac:dyDescent="0.25">
      <c r="A113" s="149" t="s">
        <v>866</v>
      </c>
      <c r="B113" s="32" t="s">
        <v>17</v>
      </c>
      <c r="C113" s="32" t="s">
        <v>17</v>
      </c>
      <c r="D113" s="32" t="s">
        <v>17</v>
      </c>
      <c r="E113" s="32" t="s">
        <v>17</v>
      </c>
      <c r="F113" s="32" t="s">
        <v>17</v>
      </c>
      <c r="G113" s="150">
        <v>22.99</v>
      </c>
      <c r="H113" s="148" t="s">
        <v>881</v>
      </c>
      <c r="I113" s="156" t="s">
        <v>886</v>
      </c>
      <c r="J113" s="159">
        <v>1</v>
      </c>
      <c r="K113" s="158">
        <v>4.598E-2</v>
      </c>
      <c r="L113" s="157">
        <v>500</v>
      </c>
      <c r="M113" s="148" t="s">
        <v>873</v>
      </c>
    </row>
    <row r="114" spans="1:13" s="30" customFormat="1" ht="13.2" x14ac:dyDescent="0.25">
      <c r="A114" s="149" t="s">
        <v>867</v>
      </c>
      <c r="B114" s="32" t="s">
        <v>17</v>
      </c>
      <c r="C114" s="32" t="s">
        <v>17</v>
      </c>
      <c r="D114" s="32" t="s">
        <v>17</v>
      </c>
      <c r="E114" s="32" t="s">
        <v>17</v>
      </c>
      <c r="F114" s="32" t="s">
        <v>17</v>
      </c>
      <c r="G114" s="150">
        <v>400</v>
      </c>
      <c r="H114" s="148" t="s">
        <v>882</v>
      </c>
      <c r="I114" s="156" t="s">
        <v>886</v>
      </c>
      <c r="J114" s="159">
        <v>1</v>
      </c>
      <c r="K114" s="158">
        <v>4</v>
      </c>
      <c r="L114" s="157">
        <v>100</v>
      </c>
      <c r="M114" s="148" t="s">
        <v>873</v>
      </c>
    </row>
    <row r="115" spans="1:13" s="30" customFormat="1" ht="13.2" x14ac:dyDescent="0.25">
      <c r="A115" s="149" t="s">
        <v>365</v>
      </c>
      <c r="B115" s="32" t="s">
        <v>17</v>
      </c>
      <c r="C115" s="32" t="s">
        <v>17</v>
      </c>
      <c r="D115" s="32" t="s">
        <v>17</v>
      </c>
      <c r="E115" s="32" t="s">
        <v>17</v>
      </c>
      <c r="F115" s="32" t="s">
        <v>17</v>
      </c>
      <c r="G115" s="150">
        <v>544.48950000000002</v>
      </c>
      <c r="H115" s="148" t="s">
        <v>883</v>
      </c>
      <c r="I115" s="156" t="s">
        <v>886</v>
      </c>
      <c r="J115" s="159">
        <v>1</v>
      </c>
      <c r="K115" s="158">
        <v>3.6299299999999999</v>
      </c>
      <c r="L115" s="157">
        <v>150</v>
      </c>
      <c r="M115" s="148" t="s">
        <v>872</v>
      </c>
    </row>
    <row r="116" spans="1:13" s="92" customFormat="1" x14ac:dyDescent="0.3">
      <c r="A116" s="151" t="s">
        <v>888</v>
      </c>
      <c r="B116" s="152"/>
      <c r="C116" s="152"/>
      <c r="D116" s="152"/>
      <c r="E116" s="152"/>
      <c r="F116" s="153"/>
      <c r="G116" s="154">
        <f>SUM(G117:G137)</f>
        <v>6215.8025000000007</v>
      </c>
      <c r="H116" s="152"/>
      <c r="I116" s="152"/>
      <c r="J116" s="152"/>
      <c r="K116" s="152"/>
      <c r="L116" s="155"/>
      <c r="M116" s="152"/>
    </row>
    <row r="117" spans="1:13" x14ac:dyDescent="0.25">
      <c r="A117" s="149" t="s">
        <v>478</v>
      </c>
      <c r="B117" s="32" t="s">
        <v>17</v>
      </c>
      <c r="C117" s="32" t="s">
        <v>17</v>
      </c>
      <c r="D117" s="32" t="s">
        <v>17</v>
      </c>
      <c r="E117" s="32" t="s">
        <v>17</v>
      </c>
      <c r="F117" s="32" t="s">
        <v>17</v>
      </c>
      <c r="G117" s="184">
        <v>47.52</v>
      </c>
      <c r="H117" s="148" t="s">
        <v>903</v>
      </c>
      <c r="I117" s="156" t="s">
        <v>886</v>
      </c>
      <c r="J117" s="159">
        <v>1</v>
      </c>
      <c r="K117" s="158">
        <v>4.9500000000000002E-2</v>
      </c>
      <c r="L117" s="157">
        <v>960</v>
      </c>
      <c r="M117" s="148" t="s">
        <v>895</v>
      </c>
    </row>
    <row r="118" spans="1:13" x14ac:dyDescent="0.25">
      <c r="A118" s="149" t="s">
        <v>863</v>
      </c>
      <c r="B118" s="32" t="s">
        <v>17</v>
      </c>
      <c r="C118" s="32" t="s">
        <v>17</v>
      </c>
      <c r="D118" s="32" t="s">
        <v>17</v>
      </c>
      <c r="E118" s="32" t="s">
        <v>17</v>
      </c>
      <c r="F118" s="32" t="s">
        <v>17</v>
      </c>
      <c r="G118" s="184">
        <v>784</v>
      </c>
      <c r="H118" s="148" t="s">
        <v>904</v>
      </c>
      <c r="I118" s="156" t="s">
        <v>886</v>
      </c>
      <c r="J118" s="159">
        <v>1</v>
      </c>
      <c r="K118" s="158">
        <v>1.5680000000000001</v>
      </c>
      <c r="L118" s="157">
        <v>500</v>
      </c>
      <c r="M118" s="148" t="s">
        <v>896</v>
      </c>
    </row>
    <row r="119" spans="1:13" x14ac:dyDescent="0.25">
      <c r="A119" s="149" t="s">
        <v>864</v>
      </c>
      <c r="B119" s="32" t="s">
        <v>17</v>
      </c>
      <c r="C119" s="32" t="s">
        <v>17</v>
      </c>
      <c r="D119" s="32" t="s">
        <v>17</v>
      </c>
      <c r="E119" s="32" t="s">
        <v>17</v>
      </c>
      <c r="F119" s="32" t="s">
        <v>17</v>
      </c>
      <c r="G119" s="184">
        <v>144.96</v>
      </c>
      <c r="H119" s="148" t="s">
        <v>905</v>
      </c>
      <c r="I119" s="156" t="s">
        <v>887</v>
      </c>
      <c r="J119" s="159">
        <v>1</v>
      </c>
      <c r="K119" s="158">
        <v>7.2480000000000002</v>
      </c>
      <c r="L119" s="157">
        <v>20</v>
      </c>
      <c r="M119" s="148" t="s">
        <v>897</v>
      </c>
    </row>
    <row r="120" spans="1:13" x14ac:dyDescent="0.25">
      <c r="A120" s="149" t="s">
        <v>889</v>
      </c>
      <c r="B120" s="32" t="s">
        <v>17</v>
      </c>
      <c r="C120" s="32" t="s">
        <v>17</v>
      </c>
      <c r="D120" s="32" t="s">
        <v>17</v>
      </c>
      <c r="E120" s="32" t="s">
        <v>17</v>
      </c>
      <c r="F120" s="32" t="s">
        <v>17</v>
      </c>
      <c r="G120" s="184">
        <v>418.43200000000002</v>
      </c>
      <c r="H120" s="148" t="s">
        <v>906</v>
      </c>
      <c r="I120" s="156" t="s">
        <v>886</v>
      </c>
      <c r="J120" s="159">
        <v>100</v>
      </c>
      <c r="K120" s="158">
        <v>10.460800000000001</v>
      </c>
      <c r="L120" s="157">
        <v>40</v>
      </c>
      <c r="M120" s="148" t="s">
        <v>898</v>
      </c>
    </row>
    <row r="121" spans="1:13" x14ac:dyDescent="0.25">
      <c r="A121" s="149" t="s">
        <v>197</v>
      </c>
      <c r="B121" s="32" t="s">
        <v>17</v>
      </c>
      <c r="C121" s="32" t="s">
        <v>17</v>
      </c>
      <c r="D121" s="32" t="s">
        <v>17</v>
      </c>
      <c r="E121" s="32" t="s">
        <v>17</v>
      </c>
      <c r="F121" s="32" t="s">
        <v>17</v>
      </c>
      <c r="G121" s="184">
        <v>44.349999999999994</v>
      </c>
      <c r="H121" s="148" t="s">
        <v>907</v>
      </c>
      <c r="I121" s="156" t="s">
        <v>886</v>
      </c>
      <c r="J121" s="159">
        <v>100</v>
      </c>
      <c r="K121" s="158">
        <v>4.4349999999999996</v>
      </c>
      <c r="L121" s="157">
        <v>10</v>
      </c>
      <c r="M121" s="148" t="s">
        <v>899</v>
      </c>
    </row>
    <row r="122" spans="1:13" x14ac:dyDescent="0.25">
      <c r="A122" s="149" t="s">
        <v>890</v>
      </c>
      <c r="B122" s="32" t="s">
        <v>17</v>
      </c>
      <c r="C122" s="32" t="s">
        <v>17</v>
      </c>
      <c r="D122" s="32" t="s">
        <v>17</v>
      </c>
      <c r="E122" s="32" t="s">
        <v>17</v>
      </c>
      <c r="F122" s="32" t="s">
        <v>17</v>
      </c>
      <c r="G122" s="184">
        <v>63.89</v>
      </c>
      <c r="H122" s="148" t="s">
        <v>908</v>
      </c>
      <c r="I122" s="156" t="s">
        <v>922</v>
      </c>
      <c r="J122" s="159">
        <v>1</v>
      </c>
      <c r="K122" s="158">
        <v>31.945</v>
      </c>
      <c r="L122" s="157">
        <v>2</v>
      </c>
      <c r="M122" s="148" t="s">
        <v>899</v>
      </c>
    </row>
    <row r="123" spans="1:13" x14ac:dyDescent="0.25">
      <c r="A123" s="149" t="s">
        <v>891</v>
      </c>
      <c r="B123" s="32" t="s">
        <v>17</v>
      </c>
      <c r="C123" s="32" t="s">
        <v>17</v>
      </c>
      <c r="D123" s="32" t="s">
        <v>17</v>
      </c>
      <c r="E123" s="32" t="s">
        <v>17</v>
      </c>
      <c r="F123" s="32" t="s">
        <v>17</v>
      </c>
      <c r="G123" s="184">
        <v>116.92800000000001</v>
      </c>
      <c r="H123" s="148" t="s">
        <v>908</v>
      </c>
      <c r="I123" s="156" t="s">
        <v>922</v>
      </c>
      <c r="J123" s="159">
        <v>1</v>
      </c>
      <c r="K123" s="158">
        <v>3.8976000000000002</v>
      </c>
      <c r="L123" s="157">
        <v>30</v>
      </c>
      <c r="M123" s="148" t="s">
        <v>899</v>
      </c>
    </row>
    <row r="124" spans="1:13" x14ac:dyDescent="0.25">
      <c r="A124" s="149" t="s">
        <v>892</v>
      </c>
      <c r="B124" s="32" t="s">
        <v>17</v>
      </c>
      <c r="C124" s="32" t="s">
        <v>17</v>
      </c>
      <c r="D124" s="32" t="s">
        <v>17</v>
      </c>
      <c r="E124" s="32" t="s">
        <v>17</v>
      </c>
      <c r="F124" s="32" t="s">
        <v>17</v>
      </c>
      <c r="G124" s="184">
        <v>325.61</v>
      </c>
      <c r="H124" s="148" t="s">
        <v>909</v>
      </c>
      <c r="I124" s="156" t="s">
        <v>886</v>
      </c>
      <c r="J124" s="159">
        <v>1</v>
      </c>
      <c r="K124" s="158">
        <v>0.32561000000000001</v>
      </c>
      <c r="L124" s="157">
        <v>1000</v>
      </c>
      <c r="M124" s="148" t="s">
        <v>899</v>
      </c>
    </row>
    <row r="125" spans="1:13" x14ac:dyDescent="0.25">
      <c r="A125" s="149" t="s">
        <v>863</v>
      </c>
      <c r="B125" s="32" t="s">
        <v>17</v>
      </c>
      <c r="C125" s="32" t="s">
        <v>17</v>
      </c>
      <c r="D125" s="32" t="s">
        <v>17</v>
      </c>
      <c r="E125" s="32" t="s">
        <v>17</v>
      </c>
      <c r="F125" s="32" t="s">
        <v>17</v>
      </c>
      <c r="G125" s="184">
        <v>527.14800000000002</v>
      </c>
      <c r="H125" s="148" t="s">
        <v>910</v>
      </c>
      <c r="I125" s="156" t="s">
        <v>886</v>
      </c>
      <c r="J125" s="159">
        <v>1</v>
      </c>
      <c r="K125" s="158">
        <v>1.7571600000000001</v>
      </c>
      <c r="L125" s="157">
        <v>300</v>
      </c>
      <c r="M125" s="148" t="s">
        <v>899</v>
      </c>
    </row>
    <row r="126" spans="1:13" x14ac:dyDescent="0.25">
      <c r="A126" s="149" t="s">
        <v>865</v>
      </c>
      <c r="B126" s="32" t="s">
        <v>17</v>
      </c>
      <c r="C126" s="32" t="s">
        <v>17</v>
      </c>
      <c r="D126" s="32" t="s">
        <v>17</v>
      </c>
      <c r="E126" s="32" t="s">
        <v>17</v>
      </c>
      <c r="F126" s="32" t="s">
        <v>17</v>
      </c>
      <c r="G126" s="184">
        <v>735.07949999999994</v>
      </c>
      <c r="H126" s="148" t="s">
        <v>911</v>
      </c>
      <c r="I126" s="156" t="s">
        <v>886</v>
      </c>
      <c r="J126" s="159">
        <v>1</v>
      </c>
      <c r="K126" s="158">
        <v>4.9005299999999998</v>
      </c>
      <c r="L126" s="157">
        <v>150</v>
      </c>
      <c r="M126" s="148" t="s">
        <v>900</v>
      </c>
    </row>
    <row r="127" spans="1:13" x14ac:dyDescent="0.25">
      <c r="A127" s="149" t="s">
        <v>893</v>
      </c>
      <c r="B127" s="32" t="s">
        <v>17</v>
      </c>
      <c r="C127" s="32" t="s">
        <v>17</v>
      </c>
      <c r="D127" s="32" t="s">
        <v>17</v>
      </c>
      <c r="E127" s="32" t="s">
        <v>17</v>
      </c>
      <c r="F127" s="32" t="s">
        <v>17</v>
      </c>
      <c r="G127" s="184">
        <v>72.239999999999995</v>
      </c>
      <c r="H127" s="148" t="s">
        <v>912</v>
      </c>
      <c r="I127" s="156" t="s">
        <v>886</v>
      </c>
      <c r="J127" s="159">
        <v>1</v>
      </c>
      <c r="K127" s="158">
        <v>0.12039999999999999</v>
      </c>
      <c r="L127" s="157">
        <v>600</v>
      </c>
      <c r="M127" s="148" t="s">
        <v>900</v>
      </c>
    </row>
    <row r="128" spans="1:13" x14ac:dyDescent="0.25">
      <c r="A128" s="149" t="s">
        <v>863</v>
      </c>
      <c r="B128" s="32" t="s">
        <v>17</v>
      </c>
      <c r="C128" s="32" t="s">
        <v>17</v>
      </c>
      <c r="D128" s="32" t="s">
        <v>17</v>
      </c>
      <c r="E128" s="32" t="s">
        <v>17</v>
      </c>
      <c r="F128" s="32" t="s">
        <v>17</v>
      </c>
      <c r="G128" s="184">
        <v>298</v>
      </c>
      <c r="H128" s="148" t="s">
        <v>913</v>
      </c>
      <c r="I128" s="156" t="s">
        <v>886</v>
      </c>
      <c r="J128" s="159">
        <v>1</v>
      </c>
      <c r="K128" s="158">
        <v>1.49</v>
      </c>
      <c r="L128" s="157">
        <v>200</v>
      </c>
      <c r="M128" s="148" t="s">
        <v>869</v>
      </c>
    </row>
    <row r="129" spans="1:13" x14ac:dyDescent="0.25">
      <c r="A129" s="149" t="s">
        <v>893</v>
      </c>
      <c r="B129" s="32" t="s">
        <v>17</v>
      </c>
      <c r="C129" s="32" t="s">
        <v>17</v>
      </c>
      <c r="D129" s="32" t="s">
        <v>17</v>
      </c>
      <c r="E129" s="32" t="s">
        <v>17</v>
      </c>
      <c r="F129" s="32" t="s">
        <v>17</v>
      </c>
      <c r="G129" s="184">
        <v>13.509</v>
      </c>
      <c r="H129" s="148" t="s">
        <v>914</v>
      </c>
      <c r="I129" s="156" t="s">
        <v>886</v>
      </c>
      <c r="J129" s="159">
        <v>1</v>
      </c>
      <c r="K129" s="158">
        <v>4.5030000000000001E-2</v>
      </c>
      <c r="L129" s="157">
        <v>300</v>
      </c>
      <c r="M129" s="148" t="s">
        <v>900</v>
      </c>
    </row>
    <row r="130" spans="1:13" x14ac:dyDescent="0.25">
      <c r="A130" s="149" t="s">
        <v>866</v>
      </c>
      <c r="B130" s="32" t="s">
        <v>17</v>
      </c>
      <c r="C130" s="32" t="s">
        <v>17</v>
      </c>
      <c r="D130" s="32" t="s">
        <v>17</v>
      </c>
      <c r="E130" s="32" t="s">
        <v>17</v>
      </c>
      <c r="F130" s="32" t="s">
        <v>17</v>
      </c>
      <c r="G130" s="184">
        <v>17.400000000000002</v>
      </c>
      <c r="H130" s="148" t="s">
        <v>913</v>
      </c>
      <c r="I130" s="156" t="s">
        <v>886</v>
      </c>
      <c r="J130" s="159">
        <v>1</v>
      </c>
      <c r="K130" s="158">
        <v>5.8000000000000003E-2</v>
      </c>
      <c r="L130" s="157">
        <v>300</v>
      </c>
      <c r="M130" s="148" t="s">
        <v>869</v>
      </c>
    </row>
    <row r="131" spans="1:13" x14ac:dyDescent="0.25">
      <c r="A131" s="149" t="s">
        <v>863</v>
      </c>
      <c r="B131" s="32" t="s">
        <v>17</v>
      </c>
      <c r="C131" s="32" t="s">
        <v>17</v>
      </c>
      <c r="D131" s="32" t="s">
        <v>17</v>
      </c>
      <c r="E131" s="32" t="s">
        <v>17</v>
      </c>
      <c r="F131" s="32" t="s">
        <v>17</v>
      </c>
      <c r="G131" s="184">
        <v>395</v>
      </c>
      <c r="H131" s="148" t="s">
        <v>915</v>
      </c>
      <c r="I131" s="156" t="s">
        <v>886</v>
      </c>
      <c r="J131" s="159">
        <v>1</v>
      </c>
      <c r="K131" s="158">
        <v>3.95</v>
      </c>
      <c r="L131" s="157">
        <v>100</v>
      </c>
      <c r="M131" s="148" t="s">
        <v>871</v>
      </c>
    </row>
    <row r="132" spans="1:13" x14ac:dyDescent="0.25">
      <c r="A132" s="149" t="s">
        <v>864</v>
      </c>
      <c r="B132" s="32" t="s">
        <v>17</v>
      </c>
      <c r="C132" s="32" t="s">
        <v>17</v>
      </c>
      <c r="D132" s="32" t="s">
        <v>17</v>
      </c>
      <c r="E132" s="32" t="s">
        <v>17</v>
      </c>
      <c r="F132" s="32" t="s">
        <v>17</v>
      </c>
      <c r="G132" s="184">
        <v>43.2</v>
      </c>
      <c r="H132" s="148" t="s">
        <v>916</v>
      </c>
      <c r="I132" s="156" t="s">
        <v>887</v>
      </c>
      <c r="J132" s="159">
        <v>1</v>
      </c>
      <c r="K132" s="158">
        <v>7.2</v>
      </c>
      <c r="L132" s="157">
        <v>6</v>
      </c>
      <c r="M132" s="148" t="s">
        <v>901</v>
      </c>
    </row>
    <row r="133" spans="1:13" x14ac:dyDescent="0.25">
      <c r="A133" s="149" t="s">
        <v>893</v>
      </c>
      <c r="B133" s="32" t="s">
        <v>17</v>
      </c>
      <c r="C133" s="32" t="s">
        <v>17</v>
      </c>
      <c r="D133" s="32" t="s">
        <v>17</v>
      </c>
      <c r="E133" s="32" t="s">
        <v>17</v>
      </c>
      <c r="F133" s="32" t="s">
        <v>17</v>
      </c>
      <c r="G133" s="184">
        <v>46.457999999999998</v>
      </c>
      <c r="H133" s="148" t="s">
        <v>917</v>
      </c>
      <c r="I133" s="156" t="s">
        <v>886</v>
      </c>
      <c r="J133" s="159">
        <v>100</v>
      </c>
      <c r="K133" s="158">
        <v>7.7430000000000003</v>
      </c>
      <c r="L133" s="157">
        <v>6</v>
      </c>
      <c r="M133" s="148" t="s">
        <v>902</v>
      </c>
    </row>
    <row r="134" spans="1:13" x14ac:dyDescent="0.25">
      <c r="A134" s="149" t="s">
        <v>894</v>
      </c>
      <c r="B134" s="32" t="s">
        <v>17</v>
      </c>
      <c r="C134" s="32" t="s">
        <v>17</v>
      </c>
      <c r="D134" s="32" t="s">
        <v>17</v>
      </c>
      <c r="E134" s="32" t="s">
        <v>17</v>
      </c>
      <c r="F134" s="32" t="s">
        <v>17</v>
      </c>
      <c r="G134" s="184">
        <v>267.16800000000001</v>
      </c>
      <c r="H134" s="148" t="s">
        <v>921</v>
      </c>
      <c r="I134" s="156" t="s">
        <v>922</v>
      </c>
      <c r="J134" s="159">
        <v>1</v>
      </c>
      <c r="K134" s="158">
        <v>44.527999999999999</v>
      </c>
      <c r="L134" s="157">
        <v>6</v>
      </c>
      <c r="M134" s="148" t="s">
        <v>872</v>
      </c>
    </row>
    <row r="135" spans="1:13" x14ac:dyDescent="0.25">
      <c r="A135" s="149" t="s">
        <v>863</v>
      </c>
      <c r="B135" s="32" t="s">
        <v>17</v>
      </c>
      <c r="C135" s="32" t="s">
        <v>17</v>
      </c>
      <c r="D135" s="32" t="s">
        <v>17</v>
      </c>
      <c r="E135" s="32" t="s">
        <v>17</v>
      </c>
      <c r="F135" s="32" t="s">
        <v>17</v>
      </c>
      <c r="G135" s="184">
        <v>1489.6000000000001</v>
      </c>
      <c r="H135" s="148" t="s">
        <v>920</v>
      </c>
      <c r="I135" s="156" t="s">
        <v>886</v>
      </c>
      <c r="J135" s="159">
        <v>1</v>
      </c>
      <c r="K135" s="158">
        <v>1.4896</v>
      </c>
      <c r="L135" s="157">
        <v>1000</v>
      </c>
      <c r="M135" s="148" t="s">
        <v>873</v>
      </c>
    </row>
    <row r="136" spans="1:13" x14ac:dyDescent="0.25">
      <c r="A136" s="149" t="s">
        <v>893</v>
      </c>
      <c r="B136" s="32" t="s">
        <v>17</v>
      </c>
      <c r="C136" s="32" t="s">
        <v>17</v>
      </c>
      <c r="D136" s="32" t="s">
        <v>17</v>
      </c>
      <c r="E136" s="32" t="s">
        <v>17</v>
      </c>
      <c r="F136" s="32" t="s">
        <v>17</v>
      </c>
      <c r="G136" s="184">
        <v>162.81</v>
      </c>
      <c r="H136" s="148" t="s">
        <v>919</v>
      </c>
      <c r="I136" s="156" t="s">
        <v>886</v>
      </c>
      <c r="J136" s="159">
        <v>1</v>
      </c>
      <c r="K136" s="158">
        <v>0.32562000000000002</v>
      </c>
      <c r="L136" s="157">
        <v>500</v>
      </c>
      <c r="M136" s="148" t="s">
        <v>872</v>
      </c>
    </row>
    <row r="137" spans="1:13" x14ac:dyDescent="0.25">
      <c r="A137" s="149" t="s">
        <v>863</v>
      </c>
      <c r="B137" s="32" t="s">
        <v>17</v>
      </c>
      <c r="C137" s="32" t="s">
        <v>17</v>
      </c>
      <c r="D137" s="32" t="s">
        <v>17</v>
      </c>
      <c r="E137" s="32" t="s">
        <v>17</v>
      </c>
      <c r="F137" s="32" t="s">
        <v>17</v>
      </c>
      <c r="G137" s="184">
        <v>202.5</v>
      </c>
      <c r="H137" s="148" t="s">
        <v>918</v>
      </c>
      <c r="I137" s="156" t="s">
        <v>886</v>
      </c>
      <c r="J137" s="159">
        <v>1</v>
      </c>
      <c r="K137" s="158">
        <v>1.35</v>
      </c>
      <c r="L137" s="157">
        <v>150</v>
      </c>
      <c r="M137" s="148" t="s">
        <v>902</v>
      </c>
    </row>
    <row r="138" spans="1:13" s="92" customFormat="1" x14ac:dyDescent="0.3">
      <c r="A138" s="151" t="s">
        <v>1300</v>
      </c>
      <c r="B138" s="152"/>
      <c r="C138" s="152"/>
      <c r="D138" s="152"/>
      <c r="E138" s="152"/>
      <c r="F138" s="153"/>
      <c r="G138" s="154">
        <f>SUM(G139:G171)</f>
        <v>16961.142499900001</v>
      </c>
      <c r="H138" s="152"/>
      <c r="I138" s="152"/>
      <c r="J138" s="152"/>
      <c r="K138" s="152"/>
      <c r="L138" s="155"/>
      <c r="M138" s="152"/>
    </row>
    <row r="139" spans="1:13" ht="15" customHeight="1" x14ac:dyDescent="0.25">
      <c r="A139" s="149" t="s">
        <v>1504</v>
      </c>
      <c r="B139" s="32" t="s">
        <v>17</v>
      </c>
      <c r="C139" s="32" t="s">
        <v>17</v>
      </c>
      <c r="D139" s="32" t="s">
        <v>17</v>
      </c>
      <c r="E139" s="32" t="s">
        <v>17</v>
      </c>
      <c r="F139" s="32" t="s">
        <v>17</v>
      </c>
      <c r="G139" s="184">
        <v>223.935</v>
      </c>
      <c r="H139" s="148" t="s">
        <v>1516</v>
      </c>
      <c r="I139" s="156" t="s">
        <v>886</v>
      </c>
      <c r="J139" s="159">
        <v>100</v>
      </c>
      <c r="K139" s="158">
        <v>44.786999999999999</v>
      </c>
      <c r="L139" s="157">
        <v>5</v>
      </c>
      <c r="M139" s="148" t="s">
        <v>896</v>
      </c>
    </row>
    <row r="140" spans="1:13" ht="15" customHeight="1" x14ac:dyDescent="0.25">
      <c r="A140" s="149" t="s">
        <v>864</v>
      </c>
      <c r="B140" s="32" t="s">
        <v>17</v>
      </c>
      <c r="C140" s="32" t="s">
        <v>17</v>
      </c>
      <c r="D140" s="32" t="s">
        <v>17</v>
      </c>
      <c r="E140" s="32" t="s">
        <v>17</v>
      </c>
      <c r="F140" s="32" t="s">
        <v>17</v>
      </c>
      <c r="G140" s="184">
        <v>71.39</v>
      </c>
      <c r="H140" s="148" t="s">
        <v>1517</v>
      </c>
      <c r="I140" s="156" t="s">
        <v>887</v>
      </c>
      <c r="J140" s="159">
        <v>1</v>
      </c>
      <c r="K140" s="158">
        <v>7.1390000000000002</v>
      </c>
      <c r="L140" s="157">
        <v>10</v>
      </c>
      <c r="M140" s="148" t="s">
        <v>896</v>
      </c>
    </row>
    <row r="141" spans="1:13" ht="15" customHeight="1" x14ac:dyDescent="0.25">
      <c r="A141" s="149" t="s">
        <v>891</v>
      </c>
      <c r="B141" s="32" t="s">
        <v>17</v>
      </c>
      <c r="C141" s="32" t="s">
        <v>17</v>
      </c>
      <c r="D141" s="32" t="s">
        <v>17</v>
      </c>
      <c r="E141" s="32" t="s">
        <v>17</v>
      </c>
      <c r="F141" s="32" t="s">
        <v>17</v>
      </c>
      <c r="G141" s="184">
        <v>48.278999999999996</v>
      </c>
      <c r="H141" s="148" t="s">
        <v>1517</v>
      </c>
      <c r="I141" s="156" t="s">
        <v>922</v>
      </c>
      <c r="J141" s="159">
        <v>1</v>
      </c>
      <c r="K141" s="158">
        <v>4.8278999999999996</v>
      </c>
      <c r="L141" s="157">
        <v>10</v>
      </c>
      <c r="M141" s="148" t="s">
        <v>896</v>
      </c>
    </row>
    <row r="142" spans="1:13" ht="15" customHeight="1" x14ac:dyDescent="0.25">
      <c r="A142" s="149" t="s">
        <v>1505</v>
      </c>
      <c r="B142" s="32" t="s">
        <v>17</v>
      </c>
      <c r="C142" s="32" t="s">
        <v>17</v>
      </c>
      <c r="D142" s="32" t="s">
        <v>17</v>
      </c>
      <c r="E142" s="32" t="s">
        <v>17</v>
      </c>
      <c r="F142" s="32" t="s">
        <v>17</v>
      </c>
      <c r="G142" s="184">
        <v>479.58399999999995</v>
      </c>
      <c r="H142" s="148" t="s">
        <v>1518</v>
      </c>
      <c r="I142" s="156" t="s">
        <v>886</v>
      </c>
      <c r="J142" s="159">
        <v>100</v>
      </c>
      <c r="K142" s="158">
        <v>11.989599999999999</v>
      </c>
      <c r="L142" s="157">
        <v>40</v>
      </c>
      <c r="M142" s="148" t="s">
        <v>896</v>
      </c>
    </row>
    <row r="143" spans="1:13" ht="15" customHeight="1" x14ac:dyDescent="0.25">
      <c r="A143" s="149" t="s">
        <v>710</v>
      </c>
      <c r="B143" s="32" t="s">
        <v>17</v>
      </c>
      <c r="C143" s="32" t="s">
        <v>17</v>
      </c>
      <c r="D143" s="32" t="s">
        <v>17</v>
      </c>
      <c r="E143" s="32" t="s">
        <v>17</v>
      </c>
      <c r="F143" s="32" t="s">
        <v>17</v>
      </c>
      <c r="G143" s="184">
        <v>44.800000000000004</v>
      </c>
      <c r="H143" s="148" t="s">
        <v>1518</v>
      </c>
      <c r="I143" s="156" t="s">
        <v>886</v>
      </c>
      <c r="J143" s="159">
        <v>100</v>
      </c>
      <c r="K143" s="158">
        <v>4.4800000000000004</v>
      </c>
      <c r="L143" s="157">
        <v>10</v>
      </c>
      <c r="M143" s="148" t="s">
        <v>896</v>
      </c>
    </row>
    <row r="144" spans="1:13" ht="15" customHeight="1" x14ac:dyDescent="0.25">
      <c r="A144" s="149" t="s">
        <v>197</v>
      </c>
      <c r="B144" s="32" t="s">
        <v>17</v>
      </c>
      <c r="C144" s="32" t="s">
        <v>17</v>
      </c>
      <c r="D144" s="32" t="s">
        <v>17</v>
      </c>
      <c r="E144" s="32" t="s">
        <v>17</v>
      </c>
      <c r="F144" s="32" t="s">
        <v>17</v>
      </c>
      <c r="G144" s="184">
        <v>44.800000000000004</v>
      </c>
      <c r="H144" s="148" t="s">
        <v>1514</v>
      </c>
      <c r="I144" s="156" t="s">
        <v>886</v>
      </c>
      <c r="J144" s="159">
        <v>100</v>
      </c>
      <c r="K144" s="158">
        <v>4.4800000000000004</v>
      </c>
      <c r="L144" s="157">
        <v>10</v>
      </c>
      <c r="M144" s="148" t="s">
        <v>896</v>
      </c>
    </row>
    <row r="145" spans="1:13" ht="15" customHeight="1" x14ac:dyDescent="0.25">
      <c r="A145" s="149" t="s">
        <v>865</v>
      </c>
      <c r="B145" s="32" t="s">
        <v>17</v>
      </c>
      <c r="C145" s="32" t="s">
        <v>17</v>
      </c>
      <c r="D145" s="32" t="s">
        <v>17</v>
      </c>
      <c r="E145" s="32" t="s">
        <v>17</v>
      </c>
      <c r="F145" s="32" t="s">
        <v>17</v>
      </c>
      <c r="G145" s="184">
        <v>1610.0069999999998</v>
      </c>
      <c r="H145" s="148" t="s">
        <v>1519</v>
      </c>
      <c r="I145" s="156" t="s">
        <v>1593</v>
      </c>
      <c r="J145" s="159">
        <v>1</v>
      </c>
      <c r="K145" s="158">
        <v>2.3000099999999999</v>
      </c>
      <c r="L145" s="157">
        <v>700</v>
      </c>
      <c r="M145" s="148" t="s">
        <v>871</v>
      </c>
    </row>
    <row r="146" spans="1:13" ht="15" customHeight="1" x14ac:dyDescent="0.25">
      <c r="A146" s="149" t="s">
        <v>863</v>
      </c>
      <c r="B146" s="32" t="s">
        <v>17</v>
      </c>
      <c r="C146" s="32" t="s">
        <v>17</v>
      </c>
      <c r="D146" s="32" t="s">
        <v>17</v>
      </c>
      <c r="E146" s="32" t="s">
        <v>17</v>
      </c>
      <c r="F146" s="32" t="s">
        <v>17</v>
      </c>
      <c r="G146" s="184">
        <v>692.33750000000009</v>
      </c>
      <c r="H146" s="148" t="s">
        <v>1515</v>
      </c>
      <c r="I146" s="156" t="s">
        <v>886</v>
      </c>
      <c r="J146" s="159">
        <v>1</v>
      </c>
      <c r="K146" s="158">
        <v>2.7693500000000002</v>
      </c>
      <c r="L146" s="157">
        <v>250</v>
      </c>
      <c r="M146" s="148" t="s">
        <v>871</v>
      </c>
    </row>
    <row r="147" spans="1:13" ht="15" customHeight="1" x14ac:dyDescent="0.25">
      <c r="A147" s="149" t="s">
        <v>889</v>
      </c>
      <c r="B147" s="32" t="s">
        <v>17</v>
      </c>
      <c r="C147" s="32" t="s">
        <v>17</v>
      </c>
      <c r="D147" s="32" t="s">
        <v>17</v>
      </c>
      <c r="E147" s="32" t="s">
        <v>17</v>
      </c>
      <c r="F147" s="32" t="s">
        <v>17</v>
      </c>
      <c r="G147" s="184">
        <v>587.43999999999994</v>
      </c>
      <c r="H147" s="148" t="s">
        <v>1520</v>
      </c>
      <c r="I147" s="156" t="s">
        <v>886</v>
      </c>
      <c r="J147" s="159">
        <v>100</v>
      </c>
      <c r="K147" s="158">
        <v>11.748799999999999</v>
      </c>
      <c r="L147" s="157">
        <v>50</v>
      </c>
      <c r="M147" s="148" t="s">
        <v>871</v>
      </c>
    </row>
    <row r="148" spans="1:13" ht="15" customHeight="1" x14ac:dyDescent="0.25">
      <c r="A148" s="149" t="s">
        <v>197</v>
      </c>
      <c r="B148" s="32" t="s">
        <v>17</v>
      </c>
      <c r="C148" s="32" t="s">
        <v>17</v>
      </c>
      <c r="D148" s="32" t="s">
        <v>17</v>
      </c>
      <c r="E148" s="32" t="s">
        <v>17</v>
      </c>
      <c r="F148" s="32" t="s">
        <v>17</v>
      </c>
      <c r="G148" s="184">
        <v>132.38399999999999</v>
      </c>
      <c r="H148" s="148" t="s">
        <v>1521</v>
      </c>
      <c r="I148" s="156" t="s">
        <v>886</v>
      </c>
      <c r="J148" s="159">
        <v>100</v>
      </c>
      <c r="K148" s="158">
        <v>4.4127999999999998</v>
      </c>
      <c r="L148" s="157">
        <v>30</v>
      </c>
      <c r="M148" s="148" t="s">
        <v>871</v>
      </c>
    </row>
    <row r="149" spans="1:13" ht="15" customHeight="1" x14ac:dyDescent="0.25">
      <c r="A149" s="149" t="s">
        <v>889</v>
      </c>
      <c r="B149" s="32" t="s">
        <v>17</v>
      </c>
      <c r="C149" s="32" t="s">
        <v>17</v>
      </c>
      <c r="D149" s="32" t="s">
        <v>17</v>
      </c>
      <c r="E149" s="32" t="s">
        <v>17</v>
      </c>
      <c r="F149" s="32" t="s">
        <v>17</v>
      </c>
      <c r="G149" s="184">
        <v>944.952</v>
      </c>
      <c r="H149" s="148" t="s">
        <v>1521</v>
      </c>
      <c r="I149" s="156" t="s">
        <v>886</v>
      </c>
      <c r="J149" s="159">
        <v>100</v>
      </c>
      <c r="K149" s="158">
        <v>11.8119</v>
      </c>
      <c r="L149" s="157">
        <v>80</v>
      </c>
      <c r="M149" s="148" t="s">
        <v>871</v>
      </c>
    </row>
    <row r="150" spans="1:13" ht="15" customHeight="1" x14ac:dyDescent="0.25">
      <c r="A150" s="149" t="s">
        <v>1506</v>
      </c>
      <c r="B150" s="32" t="s">
        <v>17</v>
      </c>
      <c r="C150" s="32" t="s">
        <v>17</v>
      </c>
      <c r="D150" s="32" t="s">
        <v>17</v>
      </c>
      <c r="E150" s="32" t="s">
        <v>17</v>
      </c>
      <c r="F150" s="32" t="s">
        <v>17</v>
      </c>
      <c r="G150" s="184">
        <v>134.4</v>
      </c>
      <c r="H150" s="148" t="s">
        <v>1523</v>
      </c>
      <c r="I150" s="156" t="s">
        <v>886</v>
      </c>
      <c r="J150" s="159">
        <v>1</v>
      </c>
      <c r="K150" s="158">
        <v>4.48E-2</v>
      </c>
      <c r="L150" s="157">
        <v>3000</v>
      </c>
      <c r="M150" s="148" t="s">
        <v>871</v>
      </c>
    </row>
    <row r="151" spans="1:13" ht="15" customHeight="1" x14ac:dyDescent="0.25">
      <c r="A151" s="149" t="s">
        <v>889</v>
      </c>
      <c r="B151" s="32" t="s">
        <v>17</v>
      </c>
      <c r="C151" s="32" t="s">
        <v>17</v>
      </c>
      <c r="D151" s="32" t="s">
        <v>17</v>
      </c>
      <c r="E151" s="32" t="s">
        <v>17</v>
      </c>
      <c r="F151" s="32" t="s">
        <v>17</v>
      </c>
      <c r="G151" s="184">
        <v>219.97</v>
      </c>
      <c r="H151" s="148" t="s">
        <v>1522</v>
      </c>
      <c r="I151" s="156" t="s">
        <v>886</v>
      </c>
      <c r="J151" s="159">
        <v>100</v>
      </c>
      <c r="K151" s="158">
        <v>10.9985</v>
      </c>
      <c r="L151" s="157">
        <v>20</v>
      </c>
      <c r="M151" s="148" t="s">
        <v>871</v>
      </c>
    </row>
    <row r="152" spans="1:13" ht="15" customHeight="1" x14ac:dyDescent="0.25">
      <c r="A152" s="149" t="s">
        <v>889</v>
      </c>
      <c r="B152" s="32" t="s">
        <v>17</v>
      </c>
      <c r="C152" s="32" t="s">
        <v>17</v>
      </c>
      <c r="D152" s="32" t="s">
        <v>17</v>
      </c>
      <c r="E152" s="32" t="s">
        <v>17</v>
      </c>
      <c r="F152" s="32" t="s">
        <v>17</v>
      </c>
      <c r="G152" s="184">
        <v>581.84449999999993</v>
      </c>
      <c r="H152" s="148" t="s">
        <v>1524</v>
      </c>
      <c r="I152" s="156" t="s">
        <v>886</v>
      </c>
      <c r="J152" s="159">
        <v>100</v>
      </c>
      <c r="K152" s="158">
        <v>11.636889999999999</v>
      </c>
      <c r="L152" s="157">
        <v>50</v>
      </c>
      <c r="M152" s="148" t="s">
        <v>871</v>
      </c>
    </row>
    <row r="153" spans="1:13" ht="15" customHeight="1" x14ac:dyDescent="0.25">
      <c r="A153" s="149" t="s">
        <v>1506</v>
      </c>
      <c r="B153" s="32" t="s">
        <v>17</v>
      </c>
      <c r="C153" s="32" t="s">
        <v>17</v>
      </c>
      <c r="D153" s="32" t="s">
        <v>17</v>
      </c>
      <c r="E153" s="32" t="s">
        <v>17</v>
      </c>
      <c r="F153" s="32" t="s">
        <v>17</v>
      </c>
      <c r="G153" s="150">
        <v>115.24799999999999</v>
      </c>
      <c r="H153" s="148" t="s">
        <v>1509</v>
      </c>
      <c r="I153" s="156" t="s">
        <v>886</v>
      </c>
      <c r="J153" s="159">
        <v>1</v>
      </c>
      <c r="K153" s="158">
        <v>3.8415999999999999E-2</v>
      </c>
      <c r="L153" s="157">
        <v>3000</v>
      </c>
      <c r="M153" s="148" t="s">
        <v>900</v>
      </c>
    </row>
    <row r="154" spans="1:13" ht="15" customHeight="1" x14ac:dyDescent="0.25">
      <c r="A154" s="149" t="s">
        <v>864</v>
      </c>
      <c r="B154" s="32" t="s">
        <v>17</v>
      </c>
      <c r="C154" s="32" t="s">
        <v>17</v>
      </c>
      <c r="D154" s="32" t="s">
        <v>17</v>
      </c>
      <c r="E154" s="32" t="s">
        <v>17</v>
      </c>
      <c r="F154" s="32" t="s">
        <v>17</v>
      </c>
      <c r="G154" s="150">
        <v>128.50200000000001</v>
      </c>
      <c r="H154" s="148" t="s">
        <v>1525</v>
      </c>
      <c r="I154" s="156" t="s">
        <v>887</v>
      </c>
      <c r="J154" s="159">
        <v>1</v>
      </c>
      <c r="K154" s="158">
        <v>7.1390000000000002</v>
      </c>
      <c r="L154" s="157">
        <v>18</v>
      </c>
      <c r="M154" s="148" t="s">
        <v>900</v>
      </c>
    </row>
    <row r="155" spans="1:13" ht="15" customHeight="1" x14ac:dyDescent="0.25">
      <c r="A155" s="149" t="s">
        <v>889</v>
      </c>
      <c r="B155" s="32" t="s">
        <v>17</v>
      </c>
      <c r="C155" s="32" t="s">
        <v>17</v>
      </c>
      <c r="D155" s="32" t="s">
        <v>17</v>
      </c>
      <c r="E155" s="32" t="s">
        <v>17</v>
      </c>
      <c r="F155" s="32" t="s">
        <v>17</v>
      </c>
      <c r="G155" s="150">
        <v>190.51</v>
      </c>
      <c r="H155" s="148" t="s">
        <v>1526</v>
      </c>
      <c r="I155" s="156" t="s">
        <v>886</v>
      </c>
      <c r="J155" s="159">
        <v>100</v>
      </c>
      <c r="K155" s="158">
        <v>9.5254999999999992</v>
      </c>
      <c r="L155" s="157">
        <v>20</v>
      </c>
      <c r="M155" s="148" t="s">
        <v>900</v>
      </c>
    </row>
    <row r="156" spans="1:13" ht="15" customHeight="1" x14ac:dyDescent="0.25">
      <c r="A156" s="149" t="s">
        <v>864</v>
      </c>
      <c r="B156" s="32" t="s">
        <v>17</v>
      </c>
      <c r="C156" s="32" t="s">
        <v>17</v>
      </c>
      <c r="D156" s="32" t="s">
        <v>17</v>
      </c>
      <c r="E156" s="32" t="s">
        <v>17</v>
      </c>
      <c r="F156" s="32" t="s">
        <v>17</v>
      </c>
      <c r="G156" s="150">
        <v>142.78</v>
      </c>
      <c r="H156" s="148" t="s">
        <v>1510</v>
      </c>
      <c r="I156" s="156" t="s">
        <v>887</v>
      </c>
      <c r="J156" s="159">
        <v>1</v>
      </c>
      <c r="K156" s="158">
        <v>7.1390000000000002</v>
      </c>
      <c r="L156" s="157">
        <v>20</v>
      </c>
      <c r="M156" s="148" t="s">
        <v>900</v>
      </c>
    </row>
    <row r="157" spans="1:13" ht="15" customHeight="1" x14ac:dyDescent="0.25">
      <c r="A157" s="149" t="s">
        <v>893</v>
      </c>
      <c r="B157" s="32" t="s">
        <v>17</v>
      </c>
      <c r="C157" s="32" t="s">
        <v>17</v>
      </c>
      <c r="D157" s="32" t="s">
        <v>17</v>
      </c>
      <c r="E157" s="32" t="s">
        <v>17</v>
      </c>
      <c r="F157" s="32" t="s">
        <v>17</v>
      </c>
      <c r="G157" s="150">
        <v>38.72</v>
      </c>
      <c r="H157" s="148" t="s">
        <v>1527</v>
      </c>
      <c r="I157" s="156" t="s">
        <v>886</v>
      </c>
      <c r="J157" s="159">
        <v>100</v>
      </c>
      <c r="K157" s="158">
        <v>7.7439999999999998</v>
      </c>
      <c r="L157" s="157">
        <v>5</v>
      </c>
      <c r="M157" s="148" t="s">
        <v>1538</v>
      </c>
    </row>
    <row r="158" spans="1:13" ht="15" customHeight="1" x14ac:dyDescent="0.25">
      <c r="A158" s="149" t="s">
        <v>889</v>
      </c>
      <c r="B158" s="32" t="s">
        <v>17</v>
      </c>
      <c r="C158" s="32" t="s">
        <v>17</v>
      </c>
      <c r="D158" s="32" t="s">
        <v>17</v>
      </c>
      <c r="E158" s="32" t="s">
        <v>17</v>
      </c>
      <c r="F158" s="32" t="s">
        <v>17</v>
      </c>
      <c r="G158" s="150">
        <v>41.843200000000003</v>
      </c>
      <c r="H158" s="148" t="s">
        <v>1511</v>
      </c>
      <c r="I158" s="156" t="s">
        <v>886</v>
      </c>
      <c r="J158" s="159">
        <v>100</v>
      </c>
      <c r="K158" s="158">
        <v>10.460800000000001</v>
      </c>
      <c r="L158" s="157">
        <v>4</v>
      </c>
      <c r="M158" s="148" t="s">
        <v>1538</v>
      </c>
    </row>
    <row r="159" spans="1:13" ht="15" customHeight="1" x14ac:dyDescent="0.25">
      <c r="A159" s="149" t="s">
        <v>863</v>
      </c>
      <c r="B159" s="32" t="s">
        <v>17</v>
      </c>
      <c r="C159" s="32" t="s">
        <v>17</v>
      </c>
      <c r="D159" s="32" t="s">
        <v>17</v>
      </c>
      <c r="E159" s="32" t="s">
        <v>17</v>
      </c>
      <c r="F159" s="32" t="s">
        <v>17</v>
      </c>
      <c r="G159" s="150">
        <v>1386.0791999999999</v>
      </c>
      <c r="H159" s="148" t="s">
        <v>1528</v>
      </c>
      <c r="I159" s="156" t="s">
        <v>886</v>
      </c>
      <c r="J159" s="159">
        <v>1</v>
      </c>
      <c r="K159" s="158">
        <v>1.732599</v>
      </c>
      <c r="L159" s="157">
        <v>800</v>
      </c>
      <c r="M159" s="148" t="s">
        <v>1538</v>
      </c>
    </row>
    <row r="160" spans="1:13" ht="15" customHeight="1" x14ac:dyDescent="0.25">
      <c r="A160" s="149" t="s">
        <v>1506</v>
      </c>
      <c r="B160" s="32" t="s">
        <v>17</v>
      </c>
      <c r="C160" s="32" t="s">
        <v>17</v>
      </c>
      <c r="D160" s="32" t="s">
        <v>17</v>
      </c>
      <c r="E160" s="32" t="s">
        <v>17</v>
      </c>
      <c r="F160" s="32" t="s">
        <v>17</v>
      </c>
      <c r="G160" s="150">
        <v>68.543999999999997</v>
      </c>
      <c r="H160" s="148" t="s">
        <v>1512</v>
      </c>
      <c r="I160" s="156" t="s">
        <v>886</v>
      </c>
      <c r="J160" s="159">
        <v>1</v>
      </c>
      <c r="K160" s="158">
        <v>3.4271999999999997E-2</v>
      </c>
      <c r="L160" s="157">
        <v>2000</v>
      </c>
      <c r="M160" s="148" t="s">
        <v>1538</v>
      </c>
    </row>
    <row r="161" spans="1:13" ht="15" customHeight="1" x14ac:dyDescent="0.25">
      <c r="A161" s="149" t="s">
        <v>889</v>
      </c>
      <c r="B161" s="32" t="s">
        <v>17</v>
      </c>
      <c r="C161" s="32" t="s">
        <v>17</v>
      </c>
      <c r="D161" s="32" t="s">
        <v>17</v>
      </c>
      <c r="E161" s="32" t="s">
        <v>17</v>
      </c>
      <c r="F161" s="32" t="s">
        <v>17</v>
      </c>
      <c r="G161" s="150">
        <v>582.84999989999994</v>
      </c>
      <c r="H161" s="148" t="s">
        <v>1529</v>
      </c>
      <c r="I161" s="156" t="s">
        <v>886</v>
      </c>
      <c r="J161" s="159">
        <v>100</v>
      </c>
      <c r="K161" s="158">
        <v>8.3264285699999991</v>
      </c>
      <c r="L161" s="157">
        <v>70</v>
      </c>
      <c r="M161" s="148" t="s">
        <v>1538</v>
      </c>
    </row>
    <row r="162" spans="1:13" ht="15" customHeight="1" x14ac:dyDescent="0.25">
      <c r="A162" s="149" t="s">
        <v>197</v>
      </c>
      <c r="B162" s="32" t="s">
        <v>17</v>
      </c>
      <c r="C162" s="32" t="s">
        <v>17</v>
      </c>
      <c r="D162" s="32" t="s">
        <v>17</v>
      </c>
      <c r="E162" s="32" t="s">
        <v>17</v>
      </c>
      <c r="F162" s="32" t="s">
        <v>17</v>
      </c>
      <c r="G162" s="150">
        <v>9.3071999999999999</v>
      </c>
      <c r="H162" s="148" t="s">
        <v>1513</v>
      </c>
      <c r="I162" s="156" t="s">
        <v>886</v>
      </c>
      <c r="J162" s="159">
        <v>100</v>
      </c>
      <c r="K162" s="158">
        <v>3.1023999999999998</v>
      </c>
      <c r="L162" s="157">
        <v>3</v>
      </c>
      <c r="M162" s="148" t="s">
        <v>1538</v>
      </c>
    </row>
    <row r="163" spans="1:13" ht="15" customHeight="1" x14ac:dyDescent="0.25">
      <c r="A163" s="149" t="s">
        <v>890</v>
      </c>
      <c r="B163" s="32" t="s">
        <v>17</v>
      </c>
      <c r="C163" s="32" t="s">
        <v>17</v>
      </c>
      <c r="D163" s="32" t="s">
        <v>17</v>
      </c>
      <c r="E163" s="32" t="s">
        <v>17</v>
      </c>
      <c r="F163" s="32" t="s">
        <v>17</v>
      </c>
      <c r="G163" s="150">
        <v>386.71600000000001</v>
      </c>
      <c r="H163" s="148" t="s">
        <v>1530</v>
      </c>
      <c r="I163" s="156" t="s">
        <v>922</v>
      </c>
      <c r="J163" s="159">
        <v>1</v>
      </c>
      <c r="K163" s="158">
        <v>1.9335800000000001</v>
      </c>
      <c r="L163" s="157">
        <v>200</v>
      </c>
      <c r="M163" s="148" t="s">
        <v>873</v>
      </c>
    </row>
    <row r="164" spans="1:13" ht="15" customHeight="1" x14ac:dyDescent="0.25">
      <c r="A164" s="149" t="s">
        <v>891</v>
      </c>
      <c r="B164" s="32" t="s">
        <v>17</v>
      </c>
      <c r="C164" s="32" t="s">
        <v>17</v>
      </c>
      <c r="D164" s="32" t="s">
        <v>17</v>
      </c>
      <c r="E164" s="32" t="s">
        <v>17</v>
      </c>
      <c r="F164" s="32" t="s">
        <v>17</v>
      </c>
      <c r="G164" s="150">
        <v>1262.4639999999999</v>
      </c>
      <c r="H164" s="148" t="s">
        <v>1530</v>
      </c>
      <c r="I164" s="156" t="s">
        <v>922</v>
      </c>
      <c r="J164" s="159">
        <v>1</v>
      </c>
      <c r="K164" s="158">
        <v>6.3123199999999997</v>
      </c>
      <c r="L164" s="157">
        <v>200</v>
      </c>
      <c r="M164" s="148" t="s">
        <v>873</v>
      </c>
    </row>
    <row r="165" spans="1:13" ht="15" customHeight="1" x14ac:dyDescent="0.25">
      <c r="A165" s="149" t="s">
        <v>1507</v>
      </c>
      <c r="B165" s="32" t="s">
        <v>17</v>
      </c>
      <c r="C165" s="32" t="s">
        <v>17</v>
      </c>
      <c r="D165" s="32" t="s">
        <v>17</v>
      </c>
      <c r="E165" s="32" t="s">
        <v>17</v>
      </c>
      <c r="F165" s="32" t="s">
        <v>17</v>
      </c>
      <c r="G165" s="150">
        <v>177.87</v>
      </c>
      <c r="H165" s="148" t="s">
        <v>1531</v>
      </c>
      <c r="I165" s="156" t="s">
        <v>887</v>
      </c>
      <c r="J165" s="159">
        <v>1</v>
      </c>
      <c r="K165" s="158">
        <v>7.1147999999999998</v>
      </c>
      <c r="L165" s="157">
        <v>25</v>
      </c>
      <c r="M165" s="148" t="s">
        <v>873</v>
      </c>
    </row>
    <row r="166" spans="1:13" ht="15" customHeight="1" x14ac:dyDescent="0.25">
      <c r="A166" s="149" t="s">
        <v>889</v>
      </c>
      <c r="B166" s="32" t="s">
        <v>17</v>
      </c>
      <c r="C166" s="32" t="s">
        <v>17</v>
      </c>
      <c r="D166" s="32" t="s">
        <v>17</v>
      </c>
      <c r="E166" s="32" t="s">
        <v>17</v>
      </c>
      <c r="F166" s="32" t="s">
        <v>17</v>
      </c>
      <c r="G166" s="150">
        <v>1266.5499</v>
      </c>
      <c r="H166" s="148" t="s">
        <v>1532</v>
      </c>
      <c r="I166" s="156" t="s">
        <v>886</v>
      </c>
      <c r="J166" s="159">
        <v>100</v>
      </c>
      <c r="K166" s="158">
        <v>12.062379999999999</v>
      </c>
      <c r="L166" s="157">
        <v>105</v>
      </c>
      <c r="M166" s="148" t="s">
        <v>873</v>
      </c>
    </row>
    <row r="167" spans="1:13" x14ac:dyDescent="0.25">
      <c r="A167" s="149" t="s">
        <v>1506</v>
      </c>
      <c r="B167" s="32" t="s">
        <v>17</v>
      </c>
      <c r="C167" s="32" t="s">
        <v>17</v>
      </c>
      <c r="D167" s="32" t="s">
        <v>17</v>
      </c>
      <c r="E167" s="32" t="s">
        <v>17</v>
      </c>
      <c r="F167" s="32" t="s">
        <v>17</v>
      </c>
      <c r="G167" s="150">
        <v>42.335999999999999</v>
      </c>
      <c r="H167" s="148" t="s">
        <v>1533</v>
      </c>
      <c r="I167" s="156" t="s">
        <v>886</v>
      </c>
      <c r="J167" s="159">
        <v>1</v>
      </c>
      <c r="K167" s="158">
        <v>4.2335999999999999E-2</v>
      </c>
      <c r="L167" s="157">
        <v>1000</v>
      </c>
      <c r="M167" s="148" t="s">
        <v>873</v>
      </c>
    </row>
    <row r="168" spans="1:13" ht="15" customHeight="1" x14ac:dyDescent="0.25">
      <c r="A168" s="149" t="s">
        <v>197</v>
      </c>
      <c r="B168" s="32" t="s">
        <v>17</v>
      </c>
      <c r="C168" s="32" t="s">
        <v>17</v>
      </c>
      <c r="D168" s="32" t="s">
        <v>17</v>
      </c>
      <c r="E168" s="32" t="s">
        <v>17</v>
      </c>
      <c r="F168" s="32" t="s">
        <v>17</v>
      </c>
      <c r="G168" s="150">
        <v>35.089999999999996</v>
      </c>
      <c r="H168" s="148" t="s">
        <v>1537</v>
      </c>
      <c r="I168" s="156" t="s">
        <v>886</v>
      </c>
      <c r="J168" s="159">
        <v>100</v>
      </c>
      <c r="K168" s="158">
        <v>3.5089999999999999</v>
      </c>
      <c r="L168" s="157">
        <v>10</v>
      </c>
      <c r="M168" s="148" t="s">
        <v>873</v>
      </c>
    </row>
    <row r="169" spans="1:13" ht="15" customHeight="1" x14ac:dyDescent="0.25">
      <c r="A169" s="149" t="s">
        <v>1508</v>
      </c>
      <c r="B169" s="32" t="s">
        <v>17</v>
      </c>
      <c r="C169" s="32" t="s">
        <v>17</v>
      </c>
      <c r="D169" s="32" t="s">
        <v>17</v>
      </c>
      <c r="E169" s="32" t="s">
        <v>17</v>
      </c>
      <c r="F169" s="32" t="s">
        <v>17</v>
      </c>
      <c r="G169" s="150">
        <v>3509</v>
      </c>
      <c r="H169" s="148" t="s">
        <v>1534</v>
      </c>
      <c r="I169" s="156" t="s">
        <v>886</v>
      </c>
      <c r="J169" s="159">
        <v>1</v>
      </c>
      <c r="K169" s="158">
        <v>3.5089999999999999</v>
      </c>
      <c r="L169" s="157">
        <v>1000</v>
      </c>
      <c r="M169" s="148" t="s">
        <v>873</v>
      </c>
    </row>
    <row r="170" spans="1:13" ht="15" customHeight="1" x14ac:dyDescent="0.25">
      <c r="A170" s="149" t="s">
        <v>865</v>
      </c>
      <c r="B170" s="32" t="s">
        <v>17</v>
      </c>
      <c r="C170" s="32" t="s">
        <v>17</v>
      </c>
      <c r="D170" s="32" t="s">
        <v>17</v>
      </c>
      <c r="E170" s="32" t="s">
        <v>17</v>
      </c>
      <c r="F170" s="32" t="s">
        <v>17</v>
      </c>
      <c r="G170" s="150">
        <v>1617.8300000000002</v>
      </c>
      <c r="H170" s="148" t="s">
        <v>1536</v>
      </c>
      <c r="I170" s="156" t="s">
        <v>886</v>
      </c>
      <c r="J170" s="159">
        <v>1</v>
      </c>
      <c r="K170" s="158">
        <v>1.6178300000000001</v>
      </c>
      <c r="L170" s="157">
        <v>1000</v>
      </c>
      <c r="M170" s="148" t="s">
        <v>873</v>
      </c>
    </row>
    <row r="171" spans="1:13" ht="15" customHeight="1" x14ac:dyDescent="0.25">
      <c r="A171" s="149" t="s">
        <v>1507</v>
      </c>
      <c r="B171" s="32" t="s">
        <v>17</v>
      </c>
      <c r="C171" s="32" t="s">
        <v>17</v>
      </c>
      <c r="D171" s="32" t="s">
        <v>17</v>
      </c>
      <c r="E171" s="32" t="s">
        <v>17</v>
      </c>
      <c r="F171" s="32" t="s">
        <v>17</v>
      </c>
      <c r="G171" s="150">
        <v>142.78</v>
      </c>
      <c r="H171" s="148" t="s">
        <v>1535</v>
      </c>
      <c r="I171" s="156" t="s">
        <v>887</v>
      </c>
      <c r="J171" s="159">
        <v>1</v>
      </c>
      <c r="K171" s="158">
        <v>7.1390000000000002</v>
      </c>
      <c r="L171" s="157">
        <v>20</v>
      </c>
      <c r="M171" s="148" t="s">
        <v>873</v>
      </c>
    </row>
    <row r="172" spans="1:13" s="92" customFormat="1" x14ac:dyDescent="0.3">
      <c r="A172" s="151" t="s">
        <v>1403</v>
      </c>
      <c r="B172" s="152"/>
      <c r="C172" s="152"/>
      <c r="D172" s="152"/>
      <c r="E172" s="152"/>
      <c r="F172" s="153"/>
      <c r="G172" s="154">
        <f>SUM(G173:G178)</f>
        <v>1458.7593979999999</v>
      </c>
      <c r="H172" s="152"/>
      <c r="I172" s="152"/>
      <c r="J172" s="152"/>
      <c r="K172" s="152"/>
      <c r="L172" s="155"/>
      <c r="M172" s="152"/>
    </row>
    <row r="173" spans="1:13" ht="15" customHeight="1" x14ac:dyDescent="0.25">
      <c r="A173" s="149" t="s">
        <v>1551</v>
      </c>
      <c r="B173" s="32" t="s">
        <v>17</v>
      </c>
      <c r="C173" s="32" t="s">
        <v>17</v>
      </c>
      <c r="D173" s="32" t="s">
        <v>17</v>
      </c>
      <c r="E173" s="32" t="s">
        <v>17</v>
      </c>
      <c r="F173" s="32" t="s">
        <v>17</v>
      </c>
      <c r="G173" s="150">
        <v>322.56</v>
      </c>
      <c r="H173" s="148" t="s">
        <v>1872</v>
      </c>
      <c r="I173" s="156" t="s">
        <v>886</v>
      </c>
      <c r="J173" s="159">
        <v>100</v>
      </c>
      <c r="K173" s="158">
        <v>16.128</v>
      </c>
      <c r="L173" s="157">
        <v>20</v>
      </c>
      <c r="M173" s="148" t="s">
        <v>896</v>
      </c>
    </row>
    <row r="174" spans="1:13" ht="15" customHeight="1" x14ac:dyDescent="0.25">
      <c r="A174" s="149" t="s">
        <v>1870</v>
      </c>
      <c r="B174" s="32" t="s">
        <v>17</v>
      </c>
      <c r="C174" s="32" t="s">
        <v>17</v>
      </c>
      <c r="D174" s="32" t="s">
        <v>17</v>
      </c>
      <c r="E174" s="32" t="s">
        <v>17</v>
      </c>
      <c r="F174" s="32" t="s">
        <v>17</v>
      </c>
      <c r="G174" s="150">
        <v>408.00959999999998</v>
      </c>
      <c r="H174" s="148" t="s">
        <v>1873</v>
      </c>
      <c r="I174" s="156" t="s">
        <v>922</v>
      </c>
      <c r="J174" s="159">
        <v>1</v>
      </c>
      <c r="K174" s="158">
        <v>68.001599999999996</v>
      </c>
      <c r="L174" s="157">
        <v>6</v>
      </c>
      <c r="M174" s="148" t="s">
        <v>1538</v>
      </c>
    </row>
    <row r="175" spans="1:13" ht="15" customHeight="1" x14ac:dyDescent="0.25">
      <c r="A175" s="149" t="s">
        <v>1871</v>
      </c>
      <c r="B175" s="32" t="s">
        <v>17</v>
      </c>
      <c r="C175" s="32" t="s">
        <v>17</v>
      </c>
      <c r="D175" s="32" t="s">
        <v>17</v>
      </c>
      <c r="E175" s="32" t="s">
        <v>17</v>
      </c>
      <c r="F175" s="32" t="s">
        <v>17</v>
      </c>
      <c r="G175" s="150">
        <v>78.849999999999994</v>
      </c>
      <c r="H175" s="148" t="s">
        <v>1874</v>
      </c>
      <c r="I175" s="156" t="s">
        <v>886</v>
      </c>
      <c r="J175" s="159">
        <v>100</v>
      </c>
      <c r="K175" s="158">
        <v>9.8562499999999993</v>
      </c>
      <c r="L175" s="157">
        <v>8</v>
      </c>
      <c r="M175" s="148" t="s">
        <v>871</v>
      </c>
    </row>
    <row r="176" spans="1:13" ht="15" customHeight="1" x14ac:dyDescent="0.25">
      <c r="A176" s="149" t="s">
        <v>1506</v>
      </c>
      <c r="B176" s="32" t="s">
        <v>17</v>
      </c>
      <c r="C176" s="32" t="s">
        <v>17</v>
      </c>
      <c r="D176" s="32" t="s">
        <v>17</v>
      </c>
      <c r="E176" s="32" t="s">
        <v>17</v>
      </c>
      <c r="F176" s="32" t="s">
        <v>17</v>
      </c>
      <c r="G176" s="150">
        <v>185.0198</v>
      </c>
      <c r="H176" s="148" t="s">
        <v>1875</v>
      </c>
      <c r="I176" s="156" t="s">
        <v>886</v>
      </c>
      <c r="J176" s="159">
        <v>1</v>
      </c>
      <c r="K176" s="158">
        <v>2.6431400000000001E-2</v>
      </c>
      <c r="L176" s="157">
        <v>7000</v>
      </c>
      <c r="M176" s="148" t="s">
        <v>871</v>
      </c>
    </row>
    <row r="177" spans="1:13" ht="15" customHeight="1" x14ac:dyDescent="0.25">
      <c r="A177" s="149" t="s">
        <v>864</v>
      </c>
      <c r="B177" s="32" t="s">
        <v>17</v>
      </c>
      <c r="C177" s="32" t="s">
        <v>17</v>
      </c>
      <c r="D177" s="32" t="s">
        <v>17</v>
      </c>
      <c r="E177" s="32" t="s">
        <v>17</v>
      </c>
      <c r="F177" s="32" t="s">
        <v>17</v>
      </c>
      <c r="G177" s="150">
        <v>213.439998</v>
      </c>
      <c r="H177" s="148" t="s">
        <v>1876</v>
      </c>
      <c r="I177" s="156" t="s">
        <v>887</v>
      </c>
      <c r="J177" s="159">
        <v>1</v>
      </c>
      <c r="K177" s="158">
        <v>7.1146665999999996</v>
      </c>
      <c r="L177" s="157">
        <v>30</v>
      </c>
      <c r="M177" s="148" t="s">
        <v>871</v>
      </c>
    </row>
    <row r="178" spans="1:13" ht="15" customHeight="1" x14ac:dyDescent="0.25">
      <c r="A178" s="149" t="s">
        <v>1506</v>
      </c>
      <c r="B178" s="32" t="s">
        <v>17</v>
      </c>
      <c r="C178" s="32" t="s">
        <v>17</v>
      </c>
      <c r="D178" s="32" t="s">
        <v>17</v>
      </c>
      <c r="E178" s="32" t="s">
        <v>17</v>
      </c>
      <c r="F178" s="32" t="s">
        <v>17</v>
      </c>
      <c r="G178" s="150">
        <v>250.87999999999997</v>
      </c>
      <c r="H178" s="148" t="s">
        <v>1877</v>
      </c>
      <c r="I178" s="156" t="s">
        <v>886</v>
      </c>
      <c r="J178" s="159">
        <v>1</v>
      </c>
      <c r="K178" s="158">
        <v>3.5839999999999997E-2</v>
      </c>
      <c r="L178" s="157">
        <v>7000</v>
      </c>
      <c r="M178" s="148" t="s">
        <v>871</v>
      </c>
    </row>
    <row r="179" spans="1:13" s="92" customFormat="1" x14ac:dyDescent="0.3">
      <c r="A179" s="151" t="s">
        <v>1899</v>
      </c>
      <c r="B179" s="152"/>
      <c r="C179" s="152"/>
      <c r="D179" s="152"/>
      <c r="E179" s="152"/>
      <c r="F179" s="153"/>
      <c r="G179" s="154">
        <f>SUM(G180:G230)</f>
        <v>31224.794063723097</v>
      </c>
      <c r="H179" s="152"/>
      <c r="I179" s="152"/>
      <c r="J179" s="152"/>
      <c r="K179" s="152"/>
      <c r="L179" s="155"/>
      <c r="M179" s="152"/>
    </row>
    <row r="180" spans="1:13" ht="15" customHeight="1" x14ac:dyDescent="0.25">
      <c r="A180" s="149" t="s">
        <v>1871</v>
      </c>
      <c r="B180" s="32" t="s">
        <v>17</v>
      </c>
      <c r="C180" s="32" t="s">
        <v>17</v>
      </c>
      <c r="D180" s="32" t="s">
        <v>17</v>
      </c>
      <c r="E180" s="32" t="s">
        <v>17</v>
      </c>
      <c r="F180" s="32" t="s">
        <v>17</v>
      </c>
      <c r="G180" s="150">
        <v>530.88</v>
      </c>
      <c r="H180" s="148" t="s">
        <v>1979</v>
      </c>
      <c r="I180" s="156" t="s">
        <v>886</v>
      </c>
      <c r="J180" s="159">
        <v>100</v>
      </c>
      <c r="K180" s="158">
        <v>8.8480000000000008</v>
      </c>
      <c r="L180" s="157">
        <v>60</v>
      </c>
      <c r="M180" s="148" t="s">
        <v>896</v>
      </c>
    </row>
    <row r="181" spans="1:13" ht="15" customHeight="1" x14ac:dyDescent="0.25">
      <c r="A181" s="149" t="s">
        <v>863</v>
      </c>
      <c r="B181" s="32" t="s">
        <v>17</v>
      </c>
      <c r="C181" s="32" t="s">
        <v>17</v>
      </c>
      <c r="D181" s="32" t="s">
        <v>17</v>
      </c>
      <c r="E181" s="32" t="s">
        <v>17</v>
      </c>
      <c r="F181" s="32" t="s">
        <v>17</v>
      </c>
      <c r="G181" s="150">
        <v>786.38</v>
      </c>
      <c r="H181" s="148" t="s">
        <v>1989</v>
      </c>
      <c r="I181" s="156" t="s">
        <v>886</v>
      </c>
      <c r="J181" s="159">
        <v>1</v>
      </c>
      <c r="K181" s="158">
        <v>0.78637999999999997</v>
      </c>
      <c r="L181" s="157">
        <v>1000</v>
      </c>
      <c r="M181" s="148" t="s">
        <v>896</v>
      </c>
    </row>
    <row r="182" spans="1:13" ht="15" customHeight="1" x14ac:dyDescent="0.25">
      <c r="A182" s="149" t="s">
        <v>197</v>
      </c>
      <c r="B182" s="32" t="s">
        <v>17</v>
      </c>
      <c r="C182" s="32" t="s">
        <v>17</v>
      </c>
      <c r="D182" s="32" t="s">
        <v>17</v>
      </c>
      <c r="E182" s="32" t="s">
        <v>17</v>
      </c>
      <c r="F182" s="32" t="s">
        <v>17</v>
      </c>
      <c r="G182" s="150">
        <v>211.75000000000003</v>
      </c>
      <c r="H182" s="148" t="s">
        <v>1988</v>
      </c>
      <c r="I182" s="156" t="s">
        <v>886</v>
      </c>
      <c r="J182" s="159">
        <v>100</v>
      </c>
      <c r="K182" s="158">
        <v>4.2350000000000003</v>
      </c>
      <c r="L182" s="157">
        <v>50</v>
      </c>
      <c r="M182" s="148" t="s">
        <v>896</v>
      </c>
    </row>
    <row r="183" spans="1:13" ht="15" customHeight="1" x14ac:dyDescent="0.25">
      <c r="A183" s="149" t="s">
        <v>1506</v>
      </c>
      <c r="B183" s="32" t="s">
        <v>17</v>
      </c>
      <c r="C183" s="32" t="s">
        <v>17</v>
      </c>
      <c r="D183" s="32" t="s">
        <v>17</v>
      </c>
      <c r="E183" s="32" t="s">
        <v>17</v>
      </c>
      <c r="F183" s="32" t="s">
        <v>17</v>
      </c>
      <c r="G183" s="150">
        <v>430.08</v>
      </c>
      <c r="H183" s="148" t="s">
        <v>1987</v>
      </c>
      <c r="I183" s="156" t="s">
        <v>886</v>
      </c>
      <c r="J183" s="159">
        <v>1</v>
      </c>
      <c r="K183" s="158">
        <v>3.5839999999999997E-2</v>
      </c>
      <c r="L183" s="157">
        <v>12000</v>
      </c>
      <c r="M183" s="148" t="s">
        <v>896</v>
      </c>
    </row>
    <row r="184" spans="1:13" ht="15" customHeight="1" x14ac:dyDescent="0.25">
      <c r="A184" s="149" t="s">
        <v>1871</v>
      </c>
      <c r="B184" s="32" t="s">
        <v>17</v>
      </c>
      <c r="C184" s="32" t="s">
        <v>17</v>
      </c>
      <c r="D184" s="32" t="s">
        <v>17</v>
      </c>
      <c r="E184" s="32" t="s">
        <v>17</v>
      </c>
      <c r="F184" s="32" t="s">
        <v>17</v>
      </c>
      <c r="G184" s="150">
        <v>221.08999997999999</v>
      </c>
      <c r="H184" s="148" t="s">
        <v>1986</v>
      </c>
      <c r="I184" s="156" t="s">
        <v>886</v>
      </c>
      <c r="J184" s="159">
        <v>100</v>
      </c>
      <c r="K184" s="158">
        <v>7.3696666659999996</v>
      </c>
      <c r="L184" s="157">
        <v>30</v>
      </c>
      <c r="M184" s="148" t="s">
        <v>896</v>
      </c>
    </row>
    <row r="185" spans="1:13" ht="15" customHeight="1" x14ac:dyDescent="0.25">
      <c r="A185" s="149" t="s">
        <v>865</v>
      </c>
      <c r="B185" s="32" t="s">
        <v>17</v>
      </c>
      <c r="C185" s="32" t="s">
        <v>17</v>
      </c>
      <c r="D185" s="32" t="s">
        <v>17</v>
      </c>
      <c r="E185" s="32" t="s">
        <v>17</v>
      </c>
      <c r="F185" s="32" t="s">
        <v>17</v>
      </c>
      <c r="G185" s="150">
        <v>1609.9999999999998</v>
      </c>
      <c r="H185" s="148" t="s">
        <v>1985</v>
      </c>
      <c r="I185" s="156" t="s">
        <v>886</v>
      </c>
      <c r="J185" s="159">
        <v>1</v>
      </c>
      <c r="K185" s="158">
        <v>2.2999999999999998</v>
      </c>
      <c r="L185" s="157">
        <v>700</v>
      </c>
      <c r="M185" s="148" t="s">
        <v>896</v>
      </c>
    </row>
    <row r="186" spans="1:13" ht="15" customHeight="1" x14ac:dyDescent="0.25">
      <c r="A186" s="149" t="s">
        <v>893</v>
      </c>
      <c r="B186" s="32" t="s">
        <v>17</v>
      </c>
      <c r="C186" s="32" t="s">
        <v>17</v>
      </c>
      <c r="D186" s="32" t="s">
        <v>17</v>
      </c>
      <c r="E186" s="32" t="s">
        <v>17</v>
      </c>
      <c r="F186" s="32" t="s">
        <v>17</v>
      </c>
      <c r="G186" s="150">
        <v>113.68999999994</v>
      </c>
      <c r="H186" s="148" t="s">
        <v>1984</v>
      </c>
      <c r="I186" s="156" t="s">
        <v>1593</v>
      </c>
      <c r="J186" s="159">
        <v>100</v>
      </c>
      <c r="K186" s="158">
        <v>6.6876470588199997</v>
      </c>
      <c r="L186" s="157">
        <v>17</v>
      </c>
      <c r="M186" s="148" t="s">
        <v>896</v>
      </c>
    </row>
    <row r="187" spans="1:13" ht="15" customHeight="1" x14ac:dyDescent="0.25">
      <c r="A187" s="149" t="s">
        <v>866</v>
      </c>
      <c r="B187" s="32" t="s">
        <v>17</v>
      </c>
      <c r="C187" s="32" t="s">
        <v>17</v>
      </c>
      <c r="D187" s="32" t="s">
        <v>17</v>
      </c>
      <c r="E187" s="32" t="s">
        <v>17</v>
      </c>
      <c r="F187" s="32" t="s">
        <v>17</v>
      </c>
      <c r="G187" s="150">
        <v>73.8</v>
      </c>
      <c r="H187" s="148" t="s">
        <v>1984</v>
      </c>
      <c r="I187" s="156" t="s">
        <v>886</v>
      </c>
      <c r="J187" s="159">
        <v>1</v>
      </c>
      <c r="K187" s="158">
        <v>4.1000000000000002E-2</v>
      </c>
      <c r="L187" s="157">
        <v>1800</v>
      </c>
      <c r="M187" s="148" t="s">
        <v>896</v>
      </c>
    </row>
    <row r="188" spans="1:13" ht="15" customHeight="1" x14ac:dyDescent="0.25">
      <c r="A188" s="149" t="s">
        <v>863</v>
      </c>
      <c r="B188" s="32" t="s">
        <v>17</v>
      </c>
      <c r="C188" s="32" t="s">
        <v>17</v>
      </c>
      <c r="D188" s="32" t="s">
        <v>17</v>
      </c>
      <c r="E188" s="32" t="s">
        <v>17</v>
      </c>
      <c r="F188" s="32" t="s">
        <v>17</v>
      </c>
      <c r="G188" s="150">
        <v>916.21</v>
      </c>
      <c r="H188" s="148" t="s">
        <v>1983</v>
      </c>
      <c r="I188" s="156" t="s">
        <v>886</v>
      </c>
      <c r="J188" s="159">
        <v>1</v>
      </c>
      <c r="K188" s="158">
        <v>1.1452625000000001</v>
      </c>
      <c r="L188" s="157">
        <v>800</v>
      </c>
      <c r="M188" s="148" t="s">
        <v>896</v>
      </c>
    </row>
    <row r="189" spans="1:13" ht="15" customHeight="1" x14ac:dyDescent="0.25">
      <c r="A189" s="149" t="s">
        <v>1506</v>
      </c>
      <c r="B189" s="32" t="s">
        <v>17</v>
      </c>
      <c r="C189" s="32" t="s">
        <v>17</v>
      </c>
      <c r="D189" s="32" t="s">
        <v>17</v>
      </c>
      <c r="E189" s="32" t="s">
        <v>17</v>
      </c>
      <c r="F189" s="32" t="s">
        <v>17</v>
      </c>
      <c r="G189" s="150">
        <v>872.47999979999997</v>
      </c>
      <c r="H189" s="148" t="s">
        <v>1982</v>
      </c>
      <c r="I189" s="156" t="s">
        <v>886</v>
      </c>
      <c r="J189" s="159">
        <v>1</v>
      </c>
      <c r="K189" s="158">
        <v>2.9082666659999999E-2</v>
      </c>
      <c r="L189" s="157">
        <v>30000</v>
      </c>
      <c r="M189" s="148" t="s">
        <v>896</v>
      </c>
    </row>
    <row r="190" spans="1:13" ht="13.2" customHeight="1" x14ac:dyDescent="0.25">
      <c r="A190" s="149" t="s">
        <v>891</v>
      </c>
      <c r="B190" s="32" t="s">
        <v>17</v>
      </c>
      <c r="C190" s="32" t="s">
        <v>17</v>
      </c>
      <c r="D190" s="32" t="s">
        <v>17</v>
      </c>
      <c r="E190" s="32" t="s">
        <v>17</v>
      </c>
      <c r="F190" s="32" t="s">
        <v>17</v>
      </c>
      <c r="G190" s="150">
        <v>701.56799999999998</v>
      </c>
      <c r="H190" s="148" t="s">
        <v>1980</v>
      </c>
      <c r="I190" s="156" t="s">
        <v>922</v>
      </c>
      <c r="J190" s="159">
        <v>1</v>
      </c>
      <c r="K190" s="158">
        <v>3.8976000000000002</v>
      </c>
      <c r="L190" s="157">
        <v>180</v>
      </c>
      <c r="M190" s="148" t="s">
        <v>896</v>
      </c>
    </row>
    <row r="191" spans="1:13" ht="15" customHeight="1" x14ac:dyDescent="0.25">
      <c r="A191" s="149" t="s">
        <v>890</v>
      </c>
      <c r="B191" s="32" t="s">
        <v>17</v>
      </c>
      <c r="C191" s="32" t="s">
        <v>17</v>
      </c>
      <c r="D191" s="32" t="s">
        <v>17</v>
      </c>
      <c r="E191" s="32" t="s">
        <v>17</v>
      </c>
      <c r="F191" s="32" t="s">
        <v>17</v>
      </c>
      <c r="G191" s="150">
        <v>1112.9579999999999</v>
      </c>
      <c r="H191" s="148" t="s">
        <v>1980</v>
      </c>
      <c r="I191" s="156" t="s">
        <v>922</v>
      </c>
      <c r="J191" s="159">
        <v>1</v>
      </c>
      <c r="K191" s="158">
        <v>6.1830999999999996</v>
      </c>
      <c r="L191" s="157">
        <v>180</v>
      </c>
      <c r="M191" s="148" t="s">
        <v>896</v>
      </c>
    </row>
    <row r="192" spans="1:13" ht="15" customHeight="1" x14ac:dyDescent="0.25">
      <c r="A192" s="149" t="s">
        <v>1507</v>
      </c>
      <c r="B192" s="32" t="s">
        <v>17</v>
      </c>
      <c r="C192" s="32" t="s">
        <v>17</v>
      </c>
      <c r="D192" s="32" t="s">
        <v>17</v>
      </c>
      <c r="E192" s="32" t="s">
        <v>17</v>
      </c>
      <c r="F192" s="32" t="s">
        <v>17</v>
      </c>
      <c r="G192" s="150">
        <v>210.55799999999999</v>
      </c>
      <c r="H192" s="148" t="s">
        <v>1981</v>
      </c>
      <c r="I192" s="156" t="s">
        <v>887</v>
      </c>
      <c r="J192" s="159">
        <v>1</v>
      </c>
      <c r="K192" s="158">
        <v>7.0186000000000002</v>
      </c>
      <c r="L192" s="157">
        <v>30</v>
      </c>
      <c r="M192" s="148" t="s">
        <v>896</v>
      </c>
    </row>
    <row r="193" spans="1:13" ht="15" customHeight="1" x14ac:dyDescent="0.25">
      <c r="A193" s="149" t="s">
        <v>865</v>
      </c>
      <c r="B193" s="32" t="s">
        <v>17</v>
      </c>
      <c r="C193" s="32" t="s">
        <v>17</v>
      </c>
      <c r="D193" s="32" t="s">
        <v>17</v>
      </c>
      <c r="E193" s="32" t="s">
        <v>17</v>
      </c>
      <c r="F193" s="32" t="s">
        <v>17</v>
      </c>
      <c r="G193" s="150">
        <v>1840.0099999999998</v>
      </c>
      <c r="H193" s="148" t="s">
        <v>1996</v>
      </c>
      <c r="I193" s="156" t="s">
        <v>886</v>
      </c>
      <c r="J193" s="159">
        <v>1</v>
      </c>
      <c r="K193" s="158">
        <v>2.3000124999999998</v>
      </c>
      <c r="L193" s="157">
        <v>800</v>
      </c>
      <c r="M193" s="148" t="s">
        <v>1990</v>
      </c>
    </row>
    <row r="194" spans="1:13" ht="15" customHeight="1" x14ac:dyDescent="0.25">
      <c r="A194" s="149" t="s">
        <v>1551</v>
      </c>
      <c r="B194" s="32" t="s">
        <v>17</v>
      </c>
      <c r="C194" s="32" t="s">
        <v>17</v>
      </c>
      <c r="D194" s="32" t="s">
        <v>17</v>
      </c>
      <c r="E194" s="32" t="s">
        <v>17</v>
      </c>
      <c r="F194" s="32" t="s">
        <v>17</v>
      </c>
      <c r="G194" s="150">
        <v>1076.309964</v>
      </c>
      <c r="H194" s="148" t="s">
        <v>1995</v>
      </c>
      <c r="I194" s="156" t="s">
        <v>886</v>
      </c>
      <c r="J194" s="159">
        <v>100</v>
      </c>
      <c r="K194" s="158">
        <v>9.9658329999999999</v>
      </c>
      <c r="L194" s="157">
        <v>108</v>
      </c>
      <c r="M194" s="148" t="s">
        <v>1990</v>
      </c>
    </row>
    <row r="195" spans="1:13" ht="15" customHeight="1" x14ac:dyDescent="0.25">
      <c r="A195" s="149" t="s">
        <v>863</v>
      </c>
      <c r="B195" s="32" t="s">
        <v>17</v>
      </c>
      <c r="C195" s="32" t="s">
        <v>17</v>
      </c>
      <c r="D195" s="32" t="s">
        <v>17</v>
      </c>
      <c r="E195" s="32" t="s">
        <v>17</v>
      </c>
      <c r="F195" s="32" t="s">
        <v>17</v>
      </c>
      <c r="G195" s="150">
        <v>285.71999999999997</v>
      </c>
      <c r="H195" s="148" t="s">
        <v>1994</v>
      </c>
      <c r="I195" s="156" t="s">
        <v>886</v>
      </c>
      <c r="J195" s="159">
        <v>1</v>
      </c>
      <c r="K195" s="158">
        <v>1.1428799999999999</v>
      </c>
      <c r="L195" s="157">
        <v>250</v>
      </c>
      <c r="M195" s="148" t="s">
        <v>1990</v>
      </c>
    </row>
    <row r="196" spans="1:13" ht="15" customHeight="1" x14ac:dyDescent="0.25">
      <c r="A196" s="149" t="s">
        <v>863</v>
      </c>
      <c r="B196" s="32" t="s">
        <v>17</v>
      </c>
      <c r="C196" s="32" t="s">
        <v>17</v>
      </c>
      <c r="D196" s="32" t="s">
        <v>17</v>
      </c>
      <c r="E196" s="32" t="s">
        <v>17</v>
      </c>
      <c r="F196" s="32" t="s">
        <v>17</v>
      </c>
      <c r="G196" s="150">
        <v>310.75</v>
      </c>
      <c r="H196" s="148" t="s">
        <v>1993</v>
      </c>
      <c r="I196" s="156" t="s">
        <v>886</v>
      </c>
      <c r="J196" s="159">
        <v>10</v>
      </c>
      <c r="K196" s="158">
        <v>0.62150000000000005</v>
      </c>
      <c r="L196" s="157">
        <v>500</v>
      </c>
      <c r="M196" s="148" t="s">
        <v>1990</v>
      </c>
    </row>
    <row r="197" spans="1:13" ht="15" customHeight="1" x14ac:dyDescent="0.25">
      <c r="A197" s="149" t="s">
        <v>866</v>
      </c>
      <c r="B197" s="32" t="s">
        <v>17</v>
      </c>
      <c r="C197" s="32" t="s">
        <v>17</v>
      </c>
      <c r="D197" s="32" t="s">
        <v>17</v>
      </c>
      <c r="E197" s="32" t="s">
        <v>17</v>
      </c>
      <c r="F197" s="32" t="s">
        <v>17</v>
      </c>
      <c r="G197" s="150">
        <v>48.5184</v>
      </c>
      <c r="H197" s="148" t="s">
        <v>1992</v>
      </c>
      <c r="I197" s="156" t="s">
        <v>886</v>
      </c>
      <c r="J197" s="159">
        <v>1</v>
      </c>
      <c r="K197" s="158">
        <v>4.0432000000000003E-2</v>
      </c>
      <c r="L197" s="157">
        <v>1200</v>
      </c>
      <c r="M197" s="148" t="s">
        <v>1990</v>
      </c>
    </row>
    <row r="198" spans="1:13" ht="15" customHeight="1" x14ac:dyDescent="0.25">
      <c r="A198" s="149" t="s">
        <v>1871</v>
      </c>
      <c r="B198" s="32" t="s">
        <v>17</v>
      </c>
      <c r="C198" s="32" t="s">
        <v>17</v>
      </c>
      <c r="D198" s="32" t="s">
        <v>17</v>
      </c>
      <c r="E198" s="32" t="s">
        <v>17</v>
      </c>
      <c r="F198" s="32" t="s">
        <v>17</v>
      </c>
      <c r="G198" s="150">
        <v>915.93999999986011</v>
      </c>
      <c r="H198" s="148" t="s">
        <v>1991</v>
      </c>
      <c r="I198" s="156" t="s">
        <v>886</v>
      </c>
      <c r="J198" s="159">
        <v>100</v>
      </c>
      <c r="K198" s="158">
        <v>9.7440425531900008</v>
      </c>
      <c r="L198" s="157">
        <v>94</v>
      </c>
      <c r="M198" s="148" t="s">
        <v>1990</v>
      </c>
    </row>
    <row r="199" spans="1:13" ht="15" customHeight="1" x14ac:dyDescent="0.25">
      <c r="A199" s="149" t="s">
        <v>1507</v>
      </c>
      <c r="B199" s="32" t="s">
        <v>17</v>
      </c>
      <c r="C199" s="32" t="s">
        <v>17</v>
      </c>
      <c r="D199" s="32" t="s">
        <v>17</v>
      </c>
      <c r="E199" s="32" t="s">
        <v>17</v>
      </c>
      <c r="F199" s="32" t="s">
        <v>17</v>
      </c>
      <c r="G199" s="150">
        <v>84.21999999996001</v>
      </c>
      <c r="H199" s="148" t="s">
        <v>2001</v>
      </c>
      <c r="I199" s="156" t="s">
        <v>887</v>
      </c>
      <c r="J199" s="159">
        <v>1</v>
      </c>
      <c r="K199" s="158">
        <v>7.0183333333300002</v>
      </c>
      <c r="L199" s="157">
        <v>12</v>
      </c>
      <c r="M199" s="148" t="s">
        <v>1997</v>
      </c>
    </row>
    <row r="200" spans="1:13" ht="15" customHeight="1" x14ac:dyDescent="0.25">
      <c r="A200" s="149" t="s">
        <v>890</v>
      </c>
      <c r="B200" s="32" t="s">
        <v>17</v>
      </c>
      <c r="C200" s="32" t="s">
        <v>17</v>
      </c>
      <c r="D200" s="32" t="s">
        <v>17</v>
      </c>
      <c r="E200" s="32" t="s">
        <v>17</v>
      </c>
      <c r="F200" s="32" t="s">
        <v>17</v>
      </c>
      <c r="G200" s="150">
        <v>680.62800000000004</v>
      </c>
      <c r="H200" s="148" t="s">
        <v>2002</v>
      </c>
      <c r="I200" s="156" t="s">
        <v>922</v>
      </c>
      <c r="J200" s="159">
        <v>5</v>
      </c>
      <c r="K200" s="158">
        <v>22.6876</v>
      </c>
      <c r="L200" s="157">
        <v>30</v>
      </c>
      <c r="M200" s="148" t="s">
        <v>1997</v>
      </c>
    </row>
    <row r="201" spans="1:13" ht="15" customHeight="1" x14ac:dyDescent="0.25">
      <c r="A201" s="149" t="s">
        <v>891</v>
      </c>
      <c r="B201" s="32" t="s">
        <v>17</v>
      </c>
      <c r="C201" s="32" t="s">
        <v>17</v>
      </c>
      <c r="D201" s="32" t="s">
        <v>17</v>
      </c>
      <c r="E201" s="32" t="s">
        <v>17</v>
      </c>
      <c r="F201" s="32" t="s">
        <v>17</v>
      </c>
      <c r="G201" s="150">
        <v>1196.1600000000001</v>
      </c>
      <c r="H201" s="148" t="s">
        <v>2002</v>
      </c>
      <c r="I201" s="156" t="s">
        <v>922</v>
      </c>
      <c r="J201" s="159">
        <v>5</v>
      </c>
      <c r="K201" s="158">
        <v>19.936</v>
      </c>
      <c r="L201" s="157">
        <v>60</v>
      </c>
      <c r="M201" s="148" t="s">
        <v>1997</v>
      </c>
    </row>
    <row r="202" spans="1:13" ht="15" customHeight="1" x14ac:dyDescent="0.25">
      <c r="A202" s="149" t="s">
        <v>197</v>
      </c>
      <c r="B202" s="32" t="s">
        <v>17</v>
      </c>
      <c r="C202" s="32" t="s">
        <v>17</v>
      </c>
      <c r="D202" s="32" t="s">
        <v>17</v>
      </c>
      <c r="E202" s="32" t="s">
        <v>17</v>
      </c>
      <c r="F202" s="32" t="s">
        <v>17</v>
      </c>
      <c r="G202" s="150">
        <v>314.47899999999998</v>
      </c>
      <c r="H202" s="148" t="s">
        <v>2003</v>
      </c>
      <c r="I202" s="156" t="s">
        <v>886</v>
      </c>
      <c r="J202" s="159">
        <v>1</v>
      </c>
      <c r="K202" s="158">
        <v>0.31447900000000001</v>
      </c>
      <c r="L202" s="157">
        <v>1000</v>
      </c>
      <c r="M202" s="148" t="s">
        <v>1997</v>
      </c>
    </row>
    <row r="203" spans="1:13" ht="15" customHeight="1" x14ac:dyDescent="0.25">
      <c r="A203" s="149" t="s">
        <v>893</v>
      </c>
      <c r="B203" s="32" t="s">
        <v>17</v>
      </c>
      <c r="C203" s="32" t="s">
        <v>17</v>
      </c>
      <c r="D203" s="32" t="s">
        <v>17</v>
      </c>
      <c r="E203" s="32" t="s">
        <v>17</v>
      </c>
      <c r="F203" s="32" t="s">
        <v>17</v>
      </c>
      <c r="G203" s="150">
        <v>126.62650000000001</v>
      </c>
      <c r="H203" s="148" t="s">
        <v>2003</v>
      </c>
      <c r="I203" s="156" t="s">
        <v>886</v>
      </c>
      <c r="J203" s="159">
        <v>100</v>
      </c>
      <c r="K203" s="158">
        <v>18.089500000000001</v>
      </c>
      <c r="L203" s="157">
        <v>7</v>
      </c>
      <c r="M203" s="148" t="s">
        <v>1997</v>
      </c>
    </row>
    <row r="204" spans="1:13" ht="15" customHeight="1" x14ac:dyDescent="0.25">
      <c r="A204" s="149" t="s">
        <v>866</v>
      </c>
      <c r="B204" s="32" t="s">
        <v>17</v>
      </c>
      <c r="C204" s="32" t="s">
        <v>17</v>
      </c>
      <c r="D204" s="32" t="s">
        <v>17</v>
      </c>
      <c r="E204" s="32" t="s">
        <v>17</v>
      </c>
      <c r="F204" s="32" t="s">
        <v>17</v>
      </c>
      <c r="G204" s="150">
        <v>34.729999997</v>
      </c>
      <c r="H204" s="148" t="s">
        <v>2004</v>
      </c>
      <c r="I204" s="156" t="s">
        <v>886</v>
      </c>
      <c r="J204" s="159">
        <v>1</v>
      </c>
      <c r="K204" s="158">
        <v>4.9614285709999997E-2</v>
      </c>
      <c r="L204" s="157">
        <v>700</v>
      </c>
      <c r="M204" s="148" t="s">
        <v>1997</v>
      </c>
    </row>
    <row r="205" spans="1:13" ht="15" customHeight="1" x14ac:dyDescent="0.25">
      <c r="A205" s="149" t="s">
        <v>1871</v>
      </c>
      <c r="B205" s="32" t="s">
        <v>17</v>
      </c>
      <c r="C205" s="32" t="s">
        <v>17</v>
      </c>
      <c r="D205" s="32" t="s">
        <v>17</v>
      </c>
      <c r="E205" s="32" t="s">
        <v>17</v>
      </c>
      <c r="F205" s="32" t="s">
        <v>17</v>
      </c>
      <c r="G205" s="150">
        <v>83.774999999999991</v>
      </c>
      <c r="H205" s="148" t="s">
        <v>2005</v>
      </c>
      <c r="I205" s="156" t="s">
        <v>886</v>
      </c>
      <c r="J205" s="159">
        <v>100</v>
      </c>
      <c r="K205" s="158">
        <v>8.3774999999999995</v>
      </c>
      <c r="L205" s="157">
        <v>10</v>
      </c>
      <c r="M205" s="148" t="s">
        <v>1997</v>
      </c>
    </row>
    <row r="206" spans="1:13" ht="15" customHeight="1" x14ac:dyDescent="0.25">
      <c r="A206" s="149" t="s">
        <v>1551</v>
      </c>
      <c r="B206" s="32" t="s">
        <v>17</v>
      </c>
      <c r="C206" s="32" t="s">
        <v>17</v>
      </c>
      <c r="D206" s="32" t="s">
        <v>17</v>
      </c>
      <c r="E206" s="32" t="s">
        <v>17</v>
      </c>
      <c r="F206" s="32" t="s">
        <v>17</v>
      </c>
      <c r="G206" s="150">
        <v>939.68000000000006</v>
      </c>
      <c r="H206" s="148" t="s">
        <v>2005</v>
      </c>
      <c r="I206" s="156" t="s">
        <v>886</v>
      </c>
      <c r="J206" s="159">
        <v>100</v>
      </c>
      <c r="K206" s="158">
        <v>9.3968000000000007</v>
      </c>
      <c r="L206" s="157">
        <v>100</v>
      </c>
      <c r="M206" s="148" t="s">
        <v>1997</v>
      </c>
    </row>
    <row r="207" spans="1:13" ht="15" customHeight="1" x14ac:dyDescent="0.25">
      <c r="A207" s="149" t="s">
        <v>1506</v>
      </c>
      <c r="B207" s="32" t="s">
        <v>17</v>
      </c>
      <c r="C207" s="32" t="s">
        <v>17</v>
      </c>
      <c r="D207" s="32" t="s">
        <v>17</v>
      </c>
      <c r="E207" s="32" t="s">
        <v>17</v>
      </c>
      <c r="F207" s="32" t="s">
        <v>17</v>
      </c>
      <c r="G207" s="150">
        <v>209.66399999999999</v>
      </c>
      <c r="H207" s="148" t="s">
        <v>2005</v>
      </c>
      <c r="I207" s="156" t="s">
        <v>886</v>
      </c>
      <c r="J207" s="159">
        <v>1</v>
      </c>
      <c r="K207" s="158">
        <v>2.6207999999999999E-2</v>
      </c>
      <c r="L207" s="157">
        <v>8000</v>
      </c>
      <c r="M207" s="148" t="s">
        <v>1997</v>
      </c>
    </row>
    <row r="208" spans="1:13" ht="15" customHeight="1" x14ac:dyDescent="0.25">
      <c r="A208" s="149" t="s">
        <v>866</v>
      </c>
      <c r="B208" s="32" t="s">
        <v>17</v>
      </c>
      <c r="C208" s="32" t="s">
        <v>17</v>
      </c>
      <c r="D208" s="32" t="s">
        <v>17</v>
      </c>
      <c r="E208" s="32" t="s">
        <v>17</v>
      </c>
      <c r="F208" s="32" t="s">
        <v>17</v>
      </c>
      <c r="G208" s="150">
        <v>3.5392000000000001</v>
      </c>
      <c r="H208" s="148" t="s">
        <v>2005</v>
      </c>
      <c r="I208" s="156" t="s">
        <v>886</v>
      </c>
      <c r="J208" s="159">
        <v>1</v>
      </c>
      <c r="K208" s="158">
        <v>3.5392E-2</v>
      </c>
      <c r="L208" s="157">
        <v>100</v>
      </c>
      <c r="M208" s="148" t="s">
        <v>1997</v>
      </c>
    </row>
    <row r="209" spans="1:13" ht="15" customHeight="1" x14ac:dyDescent="0.25">
      <c r="A209" s="149" t="s">
        <v>1871</v>
      </c>
      <c r="B209" s="32" t="s">
        <v>17</v>
      </c>
      <c r="C209" s="32" t="s">
        <v>17</v>
      </c>
      <c r="D209" s="32" t="s">
        <v>17</v>
      </c>
      <c r="E209" s="32" t="s">
        <v>17</v>
      </c>
      <c r="F209" s="32" t="s">
        <v>17</v>
      </c>
      <c r="G209" s="150">
        <v>1842.4</v>
      </c>
      <c r="H209" s="148" t="s">
        <v>2006</v>
      </c>
      <c r="I209" s="156" t="s">
        <v>886</v>
      </c>
      <c r="J209" s="159">
        <v>100</v>
      </c>
      <c r="K209" s="158">
        <v>7.3696000000000002</v>
      </c>
      <c r="L209" s="157">
        <v>250</v>
      </c>
      <c r="M209" s="148" t="s">
        <v>1997</v>
      </c>
    </row>
    <row r="210" spans="1:13" ht="15" customHeight="1" x14ac:dyDescent="0.25">
      <c r="A210" s="149" t="s">
        <v>866</v>
      </c>
      <c r="B210" s="32" t="s">
        <v>17</v>
      </c>
      <c r="C210" s="32" t="s">
        <v>17</v>
      </c>
      <c r="D210" s="32" t="s">
        <v>17</v>
      </c>
      <c r="E210" s="32" t="s">
        <v>17</v>
      </c>
      <c r="F210" s="32" t="s">
        <v>17</v>
      </c>
      <c r="G210" s="150">
        <v>23.909999999999997</v>
      </c>
      <c r="H210" s="148" t="s">
        <v>2000</v>
      </c>
      <c r="I210" s="156" t="s">
        <v>886</v>
      </c>
      <c r="J210" s="159">
        <v>1</v>
      </c>
      <c r="K210" s="158">
        <v>3.9849999999999997E-2</v>
      </c>
      <c r="L210" s="157">
        <v>600</v>
      </c>
      <c r="M210" s="148" t="s">
        <v>1997</v>
      </c>
    </row>
    <row r="211" spans="1:13" ht="15" customHeight="1" x14ac:dyDescent="0.25">
      <c r="A211" s="149" t="s">
        <v>893</v>
      </c>
      <c r="B211" s="32" t="s">
        <v>17</v>
      </c>
      <c r="C211" s="32" t="s">
        <v>17</v>
      </c>
      <c r="D211" s="32" t="s">
        <v>17</v>
      </c>
      <c r="E211" s="32" t="s">
        <v>17</v>
      </c>
      <c r="F211" s="32" t="s">
        <v>17</v>
      </c>
      <c r="G211" s="150">
        <v>10.02</v>
      </c>
      <c r="H211" s="148" t="s">
        <v>1999</v>
      </c>
      <c r="I211" s="156" t="s">
        <v>886</v>
      </c>
      <c r="J211" s="159">
        <v>100</v>
      </c>
      <c r="K211" s="158">
        <v>5.01</v>
      </c>
      <c r="L211" s="157">
        <v>2</v>
      </c>
      <c r="M211" s="148" t="s">
        <v>1997</v>
      </c>
    </row>
    <row r="212" spans="1:13" ht="15" customHeight="1" x14ac:dyDescent="0.25">
      <c r="A212" s="149" t="s">
        <v>863</v>
      </c>
      <c r="B212" s="32" t="s">
        <v>17</v>
      </c>
      <c r="C212" s="32" t="s">
        <v>17</v>
      </c>
      <c r="D212" s="32" t="s">
        <v>17</v>
      </c>
      <c r="E212" s="32" t="s">
        <v>17</v>
      </c>
      <c r="F212" s="32" t="s">
        <v>17</v>
      </c>
      <c r="G212" s="150">
        <v>1452</v>
      </c>
      <c r="H212" s="148" t="s">
        <v>1998</v>
      </c>
      <c r="I212" s="156" t="s">
        <v>886</v>
      </c>
      <c r="J212" s="159">
        <v>1</v>
      </c>
      <c r="K212" s="158">
        <v>1.8149999999999999</v>
      </c>
      <c r="L212" s="157">
        <v>800</v>
      </c>
      <c r="M212" s="148" t="s">
        <v>1997</v>
      </c>
    </row>
    <row r="213" spans="1:13" ht="15" customHeight="1" x14ac:dyDescent="0.25">
      <c r="A213" s="149" t="s">
        <v>865</v>
      </c>
      <c r="B213" s="32" t="s">
        <v>17</v>
      </c>
      <c r="C213" s="32" t="s">
        <v>17</v>
      </c>
      <c r="D213" s="32" t="s">
        <v>17</v>
      </c>
      <c r="E213" s="32" t="s">
        <v>17</v>
      </c>
      <c r="F213" s="32" t="s">
        <v>17</v>
      </c>
      <c r="G213" s="150">
        <v>1609.9999999999998</v>
      </c>
      <c r="H213" s="148" t="s">
        <v>2009</v>
      </c>
      <c r="I213" s="156" t="s">
        <v>886</v>
      </c>
      <c r="J213" s="159">
        <v>1</v>
      </c>
      <c r="K213" s="158">
        <v>2.2999999999999998</v>
      </c>
      <c r="L213" s="157">
        <v>700</v>
      </c>
      <c r="M213" s="148" t="s">
        <v>873</v>
      </c>
    </row>
    <row r="214" spans="1:13" ht="15" customHeight="1" x14ac:dyDescent="0.25">
      <c r="A214" s="149" t="s">
        <v>1976</v>
      </c>
      <c r="B214" s="32" t="s">
        <v>17</v>
      </c>
      <c r="C214" s="32" t="s">
        <v>17</v>
      </c>
      <c r="D214" s="32" t="s">
        <v>17</v>
      </c>
      <c r="E214" s="32" t="s">
        <v>17</v>
      </c>
      <c r="F214" s="32" t="s">
        <v>17</v>
      </c>
      <c r="G214" s="150">
        <v>248.53</v>
      </c>
      <c r="H214" s="148" t="s">
        <v>2010</v>
      </c>
      <c r="I214" s="156" t="s">
        <v>922</v>
      </c>
      <c r="J214" s="159">
        <v>1</v>
      </c>
      <c r="K214" s="158">
        <v>62.1325</v>
      </c>
      <c r="L214" s="157">
        <v>4</v>
      </c>
      <c r="M214" s="148" t="s">
        <v>873</v>
      </c>
    </row>
    <row r="215" spans="1:13" ht="15" customHeight="1" x14ac:dyDescent="0.25">
      <c r="A215" s="149" t="s">
        <v>863</v>
      </c>
      <c r="B215" s="32" t="s">
        <v>17</v>
      </c>
      <c r="C215" s="32" t="s">
        <v>17</v>
      </c>
      <c r="D215" s="32" t="s">
        <v>17</v>
      </c>
      <c r="E215" s="32" t="s">
        <v>17</v>
      </c>
      <c r="F215" s="32" t="s">
        <v>17</v>
      </c>
      <c r="G215" s="150">
        <v>313.03999999999996</v>
      </c>
      <c r="H215" s="148" t="s">
        <v>2011</v>
      </c>
      <c r="I215" s="156" t="s">
        <v>886</v>
      </c>
      <c r="J215" s="159">
        <v>1</v>
      </c>
      <c r="K215" s="158">
        <v>0.62607999999999997</v>
      </c>
      <c r="L215" s="157">
        <v>500</v>
      </c>
      <c r="M215" s="148" t="s">
        <v>873</v>
      </c>
    </row>
    <row r="216" spans="1:13" ht="15" customHeight="1" x14ac:dyDescent="0.25">
      <c r="A216" s="149" t="s">
        <v>1507</v>
      </c>
      <c r="B216" s="32" t="s">
        <v>17</v>
      </c>
      <c r="C216" s="32" t="s">
        <v>17</v>
      </c>
      <c r="D216" s="32" t="s">
        <v>17</v>
      </c>
      <c r="E216" s="32" t="s">
        <v>17</v>
      </c>
      <c r="F216" s="32" t="s">
        <v>17</v>
      </c>
      <c r="G216" s="150">
        <v>210.54</v>
      </c>
      <c r="H216" s="148" t="s">
        <v>2012</v>
      </c>
      <c r="I216" s="156" t="s">
        <v>887</v>
      </c>
      <c r="J216" s="159">
        <v>1</v>
      </c>
      <c r="K216" s="158">
        <v>7.0179999999999998</v>
      </c>
      <c r="L216" s="157">
        <v>30</v>
      </c>
      <c r="M216" s="148" t="s">
        <v>873</v>
      </c>
    </row>
    <row r="217" spans="1:13" ht="15" customHeight="1" x14ac:dyDescent="0.25">
      <c r="A217" s="149" t="s">
        <v>891</v>
      </c>
      <c r="B217" s="32" t="s">
        <v>17</v>
      </c>
      <c r="C217" s="32" t="s">
        <v>17</v>
      </c>
      <c r="D217" s="32" t="s">
        <v>17</v>
      </c>
      <c r="E217" s="32" t="s">
        <v>17</v>
      </c>
      <c r="F217" s="32" t="s">
        <v>17</v>
      </c>
      <c r="G217" s="150">
        <v>631.23</v>
      </c>
      <c r="H217" s="148" t="s">
        <v>2012</v>
      </c>
      <c r="I217" s="156" t="s">
        <v>922</v>
      </c>
      <c r="J217" s="159">
        <v>5</v>
      </c>
      <c r="K217" s="158">
        <v>31.561499999999999</v>
      </c>
      <c r="L217" s="157">
        <v>20</v>
      </c>
      <c r="M217" s="148" t="s">
        <v>873</v>
      </c>
    </row>
    <row r="218" spans="1:13" ht="15" customHeight="1" x14ac:dyDescent="0.25">
      <c r="A218" s="149" t="s">
        <v>1871</v>
      </c>
      <c r="B218" s="32" t="s">
        <v>17</v>
      </c>
      <c r="C218" s="32" t="s">
        <v>17</v>
      </c>
      <c r="D218" s="32" t="s">
        <v>17</v>
      </c>
      <c r="E218" s="32" t="s">
        <v>17</v>
      </c>
      <c r="F218" s="32" t="s">
        <v>17</v>
      </c>
      <c r="G218" s="150">
        <v>1226.1399999994401</v>
      </c>
      <c r="H218" s="148" t="s">
        <v>2013</v>
      </c>
      <c r="I218" s="156" t="s">
        <v>886</v>
      </c>
      <c r="J218" s="159">
        <v>100</v>
      </c>
      <c r="K218" s="158">
        <v>9.3598473282400008</v>
      </c>
      <c r="L218" s="157">
        <v>131</v>
      </c>
      <c r="M218" s="148" t="s">
        <v>873</v>
      </c>
    </row>
    <row r="219" spans="1:13" ht="15" customHeight="1" x14ac:dyDescent="0.25">
      <c r="A219" s="149" t="s">
        <v>863</v>
      </c>
      <c r="B219" s="32" t="s">
        <v>17</v>
      </c>
      <c r="C219" s="32" t="s">
        <v>17</v>
      </c>
      <c r="D219" s="32" t="s">
        <v>17</v>
      </c>
      <c r="E219" s="32" t="s">
        <v>17</v>
      </c>
      <c r="F219" s="32" t="s">
        <v>17</v>
      </c>
      <c r="G219" s="150">
        <v>381.09</v>
      </c>
      <c r="H219" s="148" t="s">
        <v>2008</v>
      </c>
      <c r="I219" s="156" t="s">
        <v>886</v>
      </c>
      <c r="J219" s="159">
        <v>1</v>
      </c>
      <c r="K219" s="158">
        <v>0.76217999999999997</v>
      </c>
      <c r="L219" s="157">
        <v>500</v>
      </c>
      <c r="M219" s="148" t="s">
        <v>873</v>
      </c>
    </row>
    <row r="220" spans="1:13" ht="15" customHeight="1" x14ac:dyDescent="0.25">
      <c r="A220" s="149" t="s">
        <v>1506</v>
      </c>
      <c r="B220" s="32" t="s">
        <v>17</v>
      </c>
      <c r="C220" s="32" t="s">
        <v>17</v>
      </c>
      <c r="D220" s="32" t="s">
        <v>17</v>
      </c>
      <c r="E220" s="32" t="s">
        <v>17</v>
      </c>
      <c r="F220" s="32" t="s">
        <v>17</v>
      </c>
      <c r="G220" s="150">
        <v>117.6</v>
      </c>
      <c r="H220" s="148" t="s">
        <v>2007</v>
      </c>
      <c r="I220" s="156" t="s">
        <v>886</v>
      </c>
      <c r="J220" s="159">
        <v>1</v>
      </c>
      <c r="K220" s="158">
        <v>3.9199999999999999E-2</v>
      </c>
      <c r="L220" s="157">
        <v>3000</v>
      </c>
      <c r="M220" s="148" t="s">
        <v>873</v>
      </c>
    </row>
    <row r="221" spans="1:13" ht="15" customHeight="1" x14ac:dyDescent="0.25">
      <c r="A221" s="149" t="s">
        <v>865</v>
      </c>
      <c r="B221" s="32" t="s">
        <v>17</v>
      </c>
      <c r="C221" s="32" t="s">
        <v>17</v>
      </c>
      <c r="D221" s="32" t="s">
        <v>17</v>
      </c>
      <c r="E221" s="32" t="s">
        <v>17</v>
      </c>
      <c r="F221" s="32" t="s">
        <v>17</v>
      </c>
      <c r="G221" s="150">
        <v>229.99999999999997</v>
      </c>
      <c r="H221" s="148" t="s">
        <v>2015</v>
      </c>
      <c r="I221" s="156" t="s">
        <v>886</v>
      </c>
      <c r="J221" s="159">
        <v>1</v>
      </c>
      <c r="K221" s="158">
        <v>2.2999999999999998</v>
      </c>
      <c r="L221" s="157">
        <v>100</v>
      </c>
      <c r="M221" s="148" t="s">
        <v>900</v>
      </c>
    </row>
    <row r="222" spans="1:13" ht="15" customHeight="1" x14ac:dyDescent="0.25">
      <c r="A222" s="149" t="s">
        <v>1871</v>
      </c>
      <c r="B222" s="32" t="s">
        <v>17</v>
      </c>
      <c r="C222" s="32" t="s">
        <v>17</v>
      </c>
      <c r="D222" s="32" t="s">
        <v>17</v>
      </c>
      <c r="E222" s="32" t="s">
        <v>17</v>
      </c>
      <c r="F222" s="32" t="s">
        <v>17</v>
      </c>
      <c r="G222" s="150">
        <v>974.39999998000008</v>
      </c>
      <c r="H222" s="148" t="s">
        <v>2016</v>
      </c>
      <c r="I222" s="156" t="s">
        <v>886</v>
      </c>
      <c r="J222" s="159">
        <v>100</v>
      </c>
      <c r="K222" s="158">
        <v>8.8581818180000003</v>
      </c>
      <c r="L222" s="157">
        <v>110</v>
      </c>
      <c r="M222" s="148" t="s">
        <v>900</v>
      </c>
    </row>
    <row r="223" spans="1:13" ht="15" customHeight="1" x14ac:dyDescent="0.25">
      <c r="A223" s="149" t="s">
        <v>890</v>
      </c>
      <c r="B223" s="32" t="s">
        <v>17</v>
      </c>
      <c r="C223" s="32" t="s">
        <v>17</v>
      </c>
      <c r="D223" s="32" t="s">
        <v>17</v>
      </c>
      <c r="E223" s="32" t="s">
        <v>17</v>
      </c>
      <c r="F223" s="32" t="s">
        <v>17</v>
      </c>
      <c r="G223" s="150">
        <v>1179.75</v>
      </c>
      <c r="H223" s="148" t="s">
        <v>2017</v>
      </c>
      <c r="I223" s="156" t="s">
        <v>922</v>
      </c>
      <c r="J223" s="159">
        <v>5</v>
      </c>
      <c r="K223" s="158">
        <v>22.6875</v>
      </c>
      <c r="L223" s="157">
        <v>52</v>
      </c>
      <c r="M223" s="148" t="s">
        <v>900</v>
      </c>
    </row>
    <row r="224" spans="1:13" ht="15" customHeight="1" x14ac:dyDescent="0.25">
      <c r="A224" s="149" t="s">
        <v>891</v>
      </c>
      <c r="B224" s="32" t="s">
        <v>17</v>
      </c>
      <c r="C224" s="32" t="s">
        <v>17</v>
      </c>
      <c r="D224" s="32" t="s">
        <v>17</v>
      </c>
      <c r="E224" s="32" t="s">
        <v>17</v>
      </c>
      <c r="F224" s="32" t="s">
        <v>17</v>
      </c>
      <c r="G224" s="150">
        <v>803.26</v>
      </c>
      <c r="H224" s="148" t="s">
        <v>2018</v>
      </c>
      <c r="I224" s="156" t="s">
        <v>922</v>
      </c>
      <c r="J224" s="159">
        <v>5</v>
      </c>
      <c r="K224" s="158">
        <v>20.081499999999998</v>
      </c>
      <c r="L224" s="157">
        <v>40</v>
      </c>
      <c r="M224" s="148" t="s">
        <v>900</v>
      </c>
    </row>
    <row r="225" spans="1:13" ht="15" customHeight="1" x14ac:dyDescent="0.25">
      <c r="A225" s="149" t="s">
        <v>1976</v>
      </c>
      <c r="B225" s="32" t="s">
        <v>17</v>
      </c>
      <c r="C225" s="32" t="s">
        <v>17</v>
      </c>
      <c r="D225" s="32" t="s">
        <v>17</v>
      </c>
      <c r="E225" s="32" t="s">
        <v>17</v>
      </c>
      <c r="F225" s="32" t="s">
        <v>17</v>
      </c>
      <c r="G225" s="150">
        <v>429.06999999990001</v>
      </c>
      <c r="H225" s="148" t="s">
        <v>2019</v>
      </c>
      <c r="I225" s="156" t="s">
        <v>922</v>
      </c>
      <c r="J225" s="159">
        <v>1</v>
      </c>
      <c r="K225" s="158">
        <v>61.295714285700001</v>
      </c>
      <c r="L225" s="157">
        <v>7</v>
      </c>
      <c r="M225" s="148" t="s">
        <v>900</v>
      </c>
    </row>
    <row r="226" spans="1:13" ht="15" customHeight="1" x14ac:dyDescent="0.25">
      <c r="A226" s="149" t="s">
        <v>1977</v>
      </c>
      <c r="B226" s="32" t="s">
        <v>17</v>
      </c>
      <c r="C226" s="32" t="s">
        <v>17</v>
      </c>
      <c r="D226" s="32" t="s">
        <v>17</v>
      </c>
      <c r="E226" s="32" t="s">
        <v>17</v>
      </c>
      <c r="F226" s="32" t="s">
        <v>17</v>
      </c>
      <c r="G226" s="150">
        <v>181.44</v>
      </c>
      <c r="H226" s="148" t="s">
        <v>2020</v>
      </c>
      <c r="I226" s="156" t="s">
        <v>886</v>
      </c>
      <c r="J226" s="159">
        <v>1</v>
      </c>
      <c r="K226" s="158">
        <v>2.016</v>
      </c>
      <c r="L226" s="157">
        <v>90</v>
      </c>
      <c r="M226" s="148" t="s">
        <v>900</v>
      </c>
    </row>
    <row r="227" spans="1:13" ht="15" customHeight="1" x14ac:dyDescent="0.25">
      <c r="A227" s="149" t="s">
        <v>1161</v>
      </c>
      <c r="B227" s="32" t="s">
        <v>17</v>
      </c>
      <c r="C227" s="32" t="s">
        <v>17</v>
      </c>
      <c r="D227" s="32" t="s">
        <v>17</v>
      </c>
      <c r="E227" s="32" t="s">
        <v>17</v>
      </c>
      <c r="F227" s="32" t="s">
        <v>17</v>
      </c>
      <c r="G227" s="150">
        <v>224.00000000000003</v>
      </c>
      <c r="H227" s="148" t="s">
        <v>2021</v>
      </c>
      <c r="I227" s="156" t="s">
        <v>886</v>
      </c>
      <c r="J227" s="159">
        <v>80</v>
      </c>
      <c r="K227" s="158">
        <v>8.9600000000000009</v>
      </c>
      <c r="L227" s="157">
        <v>25</v>
      </c>
      <c r="M227" s="148" t="s">
        <v>900</v>
      </c>
    </row>
    <row r="228" spans="1:13" ht="15" customHeight="1" x14ac:dyDescent="0.25">
      <c r="A228" s="149" t="s">
        <v>1506</v>
      </c>
      <c r="B228" s="32" t="s">
        <v>17</v>
      </c>
      <c r="C228" s="32" t="s">
        <v>17</v>
      </c>
      <c r="D228" s="32" t="s">
        <v>17</v>
      </c>
      <c r="E228" s="32" t="s">
        <v>17</v>
      </c>
      <c r="F228" s="32" t="s">
        <v>17</v>
      </c>
      <c r="G228" s="150">
        <v>452.81999997000003</v>
      </c>
      <c r="H228" s="148" t="s">
        <v>2022</v>
      </c>
      <c r="I228" s="156" t="s">
        <v>886</v>
      </c>
      <c r="J228" s="159">
        <v>1</v>
      </c>
      <c r="K228" s="158">
        <v>3.4832307690000001E-2</v>
      </c>
      <c r="L228" s="157">
        <v>13000</v>
      </c>
      <c r="M228" s="148" t="s">
        <v>900</v>
      </c>
    </row>
    <row r="229" spans="1:13" ht="15" customHeight="1" x14ac:dyDescent="0.25">
      <c r="A229" s="149" t="s">
        <v>1978</v>
      </c>
      <c r="B229" s="32" t="s">
        <v>17</v>
      </c>
      <c r="C229" s="32" t="s">
        <v>17</v>
      </c>
      <c r="D229" s="32" t="s">
        <v>17</v>
      </c>
      <c r="E229" s="32" t="s">
        <v>17</v>
      </c>
      <c r="F229" s="32" t="s">
        <v>17</v>
      </c>
      <c r="G229" s="150">
        <v>195.94</v>
      </c>
      <c r="H229" s="148" t="s">
        <v>2023</v>
      </c>
      <c r="I229" s="156" t="s">
        <v>886</v>
      </c>
      <c r="J229" s="159">
        <v>1</v>
      </c>
      <c r="K229" s="158">
        <v>0.39188000000000001</v>
      </c>
      <c r="L229" s="157">
        <v>500</v>
      </c>
      <c r="M229" s="148" t="s">
        <v>900</v>
      </c>
    </row>
    <row r="230" spans="1:13" ht="15" customHeight="1" x14ac:dyDescent="0.25">
      <c r="A230" s="149" t="s">
        <v>1871</v>
      </c>
      <c r="B230" s="32" t="s">
        <v>17</v>
      </c>
      <c r="C230" s="32" t="s">
        <v>17</v>
      </c>
      <c r="D230" s="32" t="s">
        <v>17</v>
      </c>
      <c r="E230" s="32" t="s">
        <v>17</v>
      </c>
      <c r="F230" s="32" t="s">
        <v>17</v>
      </c>
      <c r="G230" s="150">
        <v>2545.4199999970001</v>
      </c>
      <c r="H230" s="148" t="s">
        <v>2014</v>
      </c>
      <c r="I230" s="156" t="s">
        <v>886</v>
      </c>
      <c r="J230" s="159">
        <v>100</v>
      </c>
      <c r="K230" s="158">
        <v>7.2726285714200003</v>
      </c>
      <c r="L230" s="157">
        <v>350</v>
      </c>
      <c r="M230" s="148" t="s">
        <v>896</v>
      </c>
    </row>
    <row r="231" spans="1:13" s="92" customFormat="1" x14ac:dyDescent="0.3">
      <c r="A231" s="151" t="s">
        <v>2117</v>
      </c>
      <c r="B231" s="152"/>
      <c r="C231" s="152"/>
      <c r="D231" s="152"/>
      <c r="E231" s="152"/>
      <c r="F231" s="153"/>
      <c r="G231" s="154">
        <f>SUM(G232:G233)</f>
        <v>371.06</v>
      </c>
      <c r="H231" s="152"/>
      <c r="I231" s="152"/>
      <c r="J231" s="152"/>
      <c r="K231" s="152"/>
      <c r="L231" s="155"/>
      <c r="M231" s="152"/>
    </row>
    <row r="232" spans="1:13" ht="15" customHeight="1" x14ac:dyDescent="0.25">
      <c r="A232" s="149" t="s">
        <v>1551</v>
      </c>
      <c r="B232" s="32" t="s">
        <v>17</v>
      </c>
      <c r="C232" s="32" t="s">
        <v>17</v>
      </c>
      <c r="D232" s="32" t="s">
        <v>17</v>
      </c>
      <c r="E232" s="32" t="s">
        <v>17</v>
      </c>
      <c r="F232" s="32" t="s">
        <v>17</v>
      </c>
      <c r="G232" s="150">
        <v>56.58</v>
      </c>
      <c r="H232" s="148" t="s">
        <v>2150</v>
      </c>
      <c r="I232" s="156" t="s">
        <v>886</v>
      </c>
      <c r="J232" s="159">
        <v>150</v>
      </c>
      <c r="K232" s="158">
        <v>14.145</v>
      </c>
      <c r="L232" s="157">
        <v>4</v>
      </c>
      <c r="M232" s="148" t="s">
        <v>896</v>
      </c>
    </row>
    <row r="233" spans="1:13" ht="15" customHeight="1" x14ac:dyDescent="0.25">
      <c r="A233" s="149" t="s">
        <v>197</v>
      </c>
      <c r="B233" s="32" t="s">
        <v>17</v>
      </c>
      <c r="C233" s="32" t="s">
        <v>17</v>
      </c>
      <c r="D233" s="32" t="s">
        <v>17</v>
      </c>
      <c r="E233" s="32" t="s">
        <v>17</v>
      </c>
      <c r="F233" s="32" t="s">
        <v>17</v>
      </c>
      <c r="G233" s="150">
        <v>314.48</v>
      </c>
      <c r="H233" s="148" t="s">
        <v>2151</v>
      </c>
      <c r="I233" s="156" t="s">
        <v>886</v>
      </c>
      <c r="J233" s="159">
        <v>100</v>
      </c>
      <c r="K233" s="158">
        <v>31.448</v>
      </c>
      <c r="L233" s="157">
        <v>10</v>
      </c>
      <c r="M233" s="148" t="s">
        <v>896</v>
      </c>
    </row>
    <row r="234" spans="1:13" s="33" customFormat="1" ht="13.2" x14ac:dyDescent="0.25">
      <c r="A234" s="26" t="s">
        <v>1281</v>
      </c>
      <c r="B234" s="27" t="s">
        <v>17</v>
      </c>
      <c r="C234" s="27" t="s">
        <v>17</v>
      </c>
      <c r="D234" s="27" t="s">
        <v>17</v>
      </c>
      <c r="E234" s="27" t="s">
        <v>17</v>
      </c>
      <c r="F234" s="146" t="s">
        <v>17</v>
      </c>
      <c r="G234" s="31">
        <f>G235+G320+G344+G406+G411+G420+G426</f>
        <v>109943.50999999998</v>
      </c>
      <c r="H234" s="27" t="s">
        <v>17</v>
      </c>
      <c r="I234" s="27" t="s">
        <v>17</v>
      </c>
      <c r="J234" s="27" t="s">
        <v>17</v>
      </c>
      <c r="K234" s="27" t="s">
        <v>17</v>
      </c>
      <c r="L234" s="27" t="s">
        <v>17</v>
      </c>
      <c r="M234" s="27" t="s">
        <v>17</v>
      </c>
    </row>
    <row r="235" spans="1:13" s="145" customFormat="1" x14ac:dyDescent="0.3">
      <c r="A235" s="151" t="s">
        <v>868</v>
      </c>
      <c r="B235" s="152"/>
      <c r="C235" s="152"/>
      <c r="D235" s="152"/>
      <c r="E235" s="152"/>
      <c r="F235" s="153"/>
      <c r="G235" s="154">
        <f>SUM(G236:G319)</f>
        <v>54392.079999999987</v>
      </c>
      <c r="H235" s="152"/>
      <c r="I235" s="152"/>
      <c r="J235" s="152"/>
      <c r="K235" s="152"/>
      <c r="L235" s="155"/>
      <c r="M235" s="152"/>
    </row>
    <row r="236" spans="1:13" s="30" customFormat="1" ht="34.5" customHeight="1" x14ac:dyDescent="0.25">
      <c r="A236" s="149" t="s">
        <v>1022</v>
      </c>
      <c r="B236" s="32" t="s">
        <v>17</v>
      </c>
      <c r="C236" s="32" t="s">
        <v>17</v>
      </c>
      <c r="D236" s="32" t="s">
        <v>17</v>
      </c>
      <c r="E236" s="32" t="s">
        <v>17</v>
      </c>
      <c r="F236" s="32" t="s">
        <v>17</v>
      </c>
      <c r="G236" s="150">
        <v>112</v>
      </c>
      <c r="H236" s="148" t="s">
        <v>1068</v>
      </c>
      <c r="I236" s="156" t="s">
        <v>944</v>
      </c>
      <c r="J236" s="159">
        <v>30</v>
      </c>
      <c r="K236" s="158">
        <v>56</v>
      </c>
      <c r="L236" s="157">
        <v>2</v>
      </c>
      <c r="M236" s="148" t="s">
        <v>1127</v>
      </c>
    </row>
    <row r="237" spans="1:13" s="30" customFormat="1" ht="34.5" customHeight="1" x14ac:dyDescent="0.25">
      <c r="A237" s="149" t="s">
        <v>1023</v>
      </c>
      <c r="B237" s="32" t="s">
        <v>17</v>
      </c>
      <c r="C237" s="32" t="s">
        <v>17</v>
      </c>
      <c r="D237" s="32" t="s">
        <v>17</v>
      </c>
      <c r="E237" s="32" t="s">
        <v>17</v>
      </c>
      <c r="F237" s="32" t="s">
        <v>17</v>
      </c>
      <c r="G237" s="150">
        <v>246.18</v>
      </c>
      <c r="H237" s="148" t="s">
        <v>1069</v>
      </c>
      <c r="I237" s="156" t="s">
        <v>944</v>
      </c>
      <c r="J237" s="159">
        <v>100</v>
      </c>
      <c r="K237" s="158">
        <v>12.309000000000001</v>
      </c>
      <c r="L237" s="157">
        <v>20</v>
      </c>
      <c r="M237" s="148" t="s">
        <v>1127</v>
      </c>
    </row>
    <row r="238" spans="1:13" s="30" customFormat="1" ht="34.5" customHeight="1" x14ac:dyDescent="0.25">
      <c r="A238" s="149" t="s">
        <v>1024</v>
      </c>
      <c r="B238" s="32" t="s">
        <v>17</v>
      </c>
      <c r="C238" s="32" t="s">
        <v>17</v>
      </c>
      <c r="D238" s="32" t="s">
        <v>17</v>
      </c>
      <c r="E238" s="32" t="s">
        <v>17</v>
      </c>
      <c r="F238" s="32" t="s">
        <v>17</v>
      </c>
      <c r="G238" s="150">
        <v>428.3</v>
      </c>
      <c r="H238" s="148" t="s">
        <v>1070</v>
      </c>
      <c r="I238" s="156" t="s">
        <v>944</v>
      </c>
      <c r="J238" s="159">
        <v>300</v>
      </c>
      <c r="K238" s="158">
        <v>428.3</v>
      </c>
      <c r="L238" s="157">
        <v>1</v>
      </c>
      <c r="M238" s="148" t="s">
        <v>1127</v>
      </c>
    </row>
    <row r="239" spans="1:13" s="30" customFormat="1" ht="13.2" x14ac:dyDescent="0.25">
      <c r="A239" s="149" t="s">
        <v>1025</v>
      </c>
      <c r="B239" s="32" t="s">
        <v>17</v>
      </c>
      <c r="C239" s="32" t="s">
        <v>17</v>
      </c>
      <c r="D239" s="32" t="s">
        <v>17</v>
      </c>
      <c r="E239" s="32" t="s">
        <v>17</v>
      </c>
      <c r="F239" s="32" t="s">
        <v>17</v>
      </c>
      <c r="G239" s="150">
        <v>308</v>
      </c>
      <c r="H239" s="148" t="s">
        <v>1071</v>
      </c>
      <c r="I239" s="156" t="s">
        <v>944</v>
      </c>
      <c r="J239" s="159">
        <v>100</v>
      </c>
      <c r="K239" s="158">
        <v>6.16</v>
      </c>
      <c r="L239" s="157">
        <v>50</v>
      </c>
      <c r="M239" s="148" t="s">
        <v>1127</v>
      </c>
    </row>
    <row r="240" spans="1:13" s="30" customFormat="1" ht="13.2" x14ac:dyDescent="0.25">
      <c r="A240" s="149" t="s">
        <v>1026</v>
      </c>
      <c r="B240" s="32" t="s">
        <v>17</v>
      </c>
      <c r="C240" s="32" t="s">
        <v>17</v>
      </c>
      <c r="D240" s="32" t="s">
        <v>17</v>
      </c>
      <c r="E240" s="32" t="s">
        <v>17</v>
      </c>
      <c r="F240" s="32" t="s">
        <v>17</v>
      </c>
      <c r="G240" s="150">
        <v>56</v>
      </c>
      <c r="H240" s="148" t="s">
        <v>1072</v>
      </c>
      <c r="I240" s="156" t="s">
        <v>944</v>
      </c>
      <c r="J240" s="159">
        <v>100</v>
      </c>
      <c r="K240" s="158">
        <v>5.6</v>
      </c>
      <c r="L240" s="157">
        <v>10</v>
      </c>
      <c r="M240" s="148" t="s">
        <v>1127</v>
      </c>
    </row>
    <row r="241" spans="1:13" s="30" customFormat="1" ht="13.2" x14ac:dyDescent="0.25">
      <c r="A241" s="149" t="s">
        <v>1026</v>
      </c>
      <c r="B241" s="32" t="s">
        <v>17</v>
      </c>
      <c r="C241" s="32" t="s">
        <v>17</v>
      </c>
      <c r="D241" s="32" t="s">
        <v>17</v>
      </c>
      <c r="E241" s="32" t="s">
        <v>17</v>
      </c>
      <c r="F241" s="32" t="s">
        <v>17</v>
      </c>
      <c r="G241" s="150">
        <v>89.6</v>
      </c>
      <c r="H241" s="148" t="s">
        <v>1073</v>
      </c>
      <c r="I241" s="156" t="s">
        <v>944</v>
      </c>
      <c r="J241" s="159">
        <v>100</v>
      </c>
      <c r="K241" s="158">
        <v>4.4799999999999995</v>
      </c>
      <c r="L241" s="157">
        <v>20</v>
      </c>
      <c r="M241" s="148" t="s">
        <v>1127</v>
      </c>
    </row>
    <row r="242" spans="1:13" s="30" customFormat="1" ht="13.2" x14ac:dyDescent="0.25">
      <c r="A242" s="149" t="s">
        <v>1027</v>
      </c>
      <c r="B242" s="32" t="s">
        <v>17</v>
      </c>
      <c r="C242" s="32" t="s">
        <v>17</v>
      </c>
      <c r="D242" s="32" t="s">
        <v>17</v>
      </c>
      <c r="E242" s="32" t="s">
        <v>17</v>
      </c>
      <c r="F242" s="32" t="s">
        <v>17</v>
      </c>
      <c r="G242" s="150">
        <v>1149.5</v>
      </c>
      <c r="H242" s="148" t="s">
        <v>1072</v>
      </c>
      <c r="I242" s="156" t="s">
        <v>944</v>
      </c>
      <c r="J242" s="159">
        <v>100</v>
      </c>
      <c r="K242" s="158">
        <v>1149.5</v>
      </c>
      <c r="L242" s="157">
        <v>1</v>
      </c>
      <c r="M242" s="148" t="s">
        <v>1127</v>
      </c>
    </row>
    <row r="243" spans="1:13" s="30" customFormat="1" ht="13.2" x14ac:dyDescent="0.25">
      <c r="A243" s="149" t="s">
        <v>1028</v>
      </c>
      <c r="B243" s="32" t="s">
        <v>17</v>
      </c>
      <c r="C243" s="32" t="s">
        <v>17</v>
      </c>
      <c r="D243" s="32" t="s">
        <v>17</v>
      </c>
      <c r="E243" s="32" t="s">
        <v>17</v>
      </c>
      <c r="F243" s="32" t="s">
        <v>17</v>
      </c>
      <c r="G243" s="150">
        <v>280</v>
      </c>
      <c r="H243" s="148" t="s">
        <v>1072</v>
      </c>
      <c r="I243" s="156" t="s">
        <v>944</v>
      </c>
      <c r="J243" s="159">
        <v>100</v>
      </c>
      <c r="K243" s="158">
        <v>5.6</v>
      </c>
      <c r="L243" s="157">
        <v>50</v>
      </c>
      <c r="M243" s="148" t="s">
        <v>1127</v>
      </c>
    </row>
    <row r="244" spans="1:13" s="30" customFormat="1" ht="34.5" customHeight="1" x14ac:dyDescent="0.25">
      <c r="A244" s="149" t="s">
        <v>1028</v>
      </c>
      <c r="B244" s="32" t="s">
        <v>17</v>
      </c>
      <c r="C244" s="32" t="s">
        <v>17</v>
      </c>
      <c r="D244" s="32" t="s">
        <v>17</v>
      </c>
      <c r="E244" s="32" t="s">
        <v>17</v>
      </c>
      <c r="F244" s="32" t="s">
        <v>17</v>
      </c>
      <c r="G244" s="150">
        <v>226.8</v>
      </c>
      <c r="H244" s="148" t="s">
        <v>1074</v>
      </c>
      <c r="I244" s="156" t="s">
        <v>944</v>
      </c>
      <c r="J244" s="159">
        <v>100</v>
      </c>
      <c r="K244" s="158">
        <v>4.5360000000000005</v>
      </c>
      <c r="L244" s="157">
        <v>50</v>
      </c>
      <c r="M244" s="148" t="s">
        <v>1127</v>
      </c>
    </row>
    <row r="245" spans="1:13" s="30" customFormat="1" ht="34.5" customHeight="1" x14ac:dyDescent="0.25">
      <c r="A245" s="149" t="s">
        <v>1029</v>
      </c>
      <c r="B245" s="32" t="s">
        <v>17</v>
      </c>
      <c r="C245" s="32" t="s">
        <v>17</v>
      </c>
      <c r="D245" s="32" t="s">
        <v>17</v>
      </c>
      <c r="E245" s="32" t="s">
        <v>17</v>
      </c>
      <c r="F245" s="32" t="s">
        <v>17</v>
      </c>
      <c r="G245" s="150">
        <v>707.84</v>
      </c>
      <c r="H245" s="148" t="s">
        <v>1074</v>
      </c>
      <c r="I245" s="156" t="s">
        <v>944</v>
      </c>
      <c r="J245" s="159">
        <v>100</v>
      </c>
      <c r="K245" s="158">
        <v>8.8480000000000008</v>
      </c>
      <c r="L245" s="157">
        <v>80</v>
      </c>
      <c r="M245" s="148" t="s">
        <v>1127</v>
      </c>
    </row>
    <row r="246" spans="1:13" s="30" customFormat="1" ht="34.5" customHeight="1" x14ac:dyDescent="0.25">
      <c r="A246" s="149" t="s">
        <v>1029</v>
      </c>
      <c r="B246" s="32" t="s">
        <v>17</v>
      </c>
      <c r="C246" s="32" t="s">
        <v>17</v>
      </c>
      <c r="D246" s="32" t="s">
        <v>17</v>
      </c>
      <c r="E246" s="32" t="s">
        <v>17</v>
      </c>
      <c r="F246" s="32" t="s">
        <v>17</v>
      </c>
      <c r="G246" s="150">
        <v>797.44</v>
      </c>
      <c r="H246" s="148" t="s">
        <v>1074</v>
      </c>
      <c r="I246" s="156" t="s">
        <v>944</v>
      </c>
      <c r="J246" s="159">
        <v>100</v>
      </c>
      <c r="K246" s="158">
        <v>9.968</v>
      </c>
      <c r="L246" s="157">
        <v>80</v>
      </c>
      <c r="M246" s="148" t="s">
        <v>1127</v>
      </c>
    </row>
    <row r="247" spans="1:13" s="30" customFormat="1" ht="13.2" x14ac:dyDescent="0.25">
      <c r="A247" s="149" t="s">
        <v>1029</v>
      </c>
      <c r="B247" s="32" t="s">
        <v>17</v>
      </c>
      <c r="C247" s="32" t="s">
        <v>17</v>
      </c>
      <c r="D247" s="32" t="s">
        <v>17</v>
      </c>
      <c r="E247" s="32" t="s">
        <v>17</v>
      </c>
      <c r="F247" s="32" t="s">
        <v>17</v>
      </c>
      <c r="G247" s="150">
        <v>815.36</v>
      </c>
      <c r="H247" s="148" t="s">
        <v>1074</v>
      </c>
      <c r="I247" s="156" t="s">
        <v>944</v>
      </c>
      <c r="J247" s="159">
        <v>100</v>
      </c>
      <c r="K247" s="158">
        <v>10.192</v>
      </c>
      <c r="L247" s="157">
        <v>80</v>
      </c>
      <c r="M247" s="148" t="s">
        <v>1127</v>
      </c>
    </row>
    <row r="248" spans="1:13" s="30" customFormat="1" ht="13.2" x14ac:dyDescent="0.25">
      <c r="A248" s="149" t="s">
        <v>1029</v>
      </c>
      <c r="B248" s="32" t="s">
        <v>17</v>
      </c>
      <c r="C248" s="32" t="s">
        <v>17</v>
      </c>
      <c r="D248" s="32" t="s">
        <v>17</v>
      </c>
      <c r="E248" s="32" t="s">
        <v>17</v>
      </c>
      <c r="F248" s="32" t="s">
        <v>17</v>
      </c>
      <c r="G248" s="150">
        <v>904.96</v>
      </c>
      <c r="H248" s="148" t="s">
        <v>1074</v>
      </c>
      <c r="I248" s="156" t="s">
        <v>944</v>
      </c>
      <c r="J248" s="159">
        <v>100</v>
      </c>
      <c r="K248" s="158">
        <v>11.312000000000001</v>
      </c>
      <c r="L248" s="157">
        <v>80</v>
      </c>
      <c r="M248" s="148" t="s">
        <v>1127</v>
      </c>
    </row>
    <row r="249" spans="1:13" s="30" customFormat="1" ht="13.2" x14ac:dyDescent="0.25">
      <c r="A249" s="149" t="s">
        <v>1023</v>
      </c>
      <c r="B249" s="32" t="s">
        <v>17</v>
      </c>
      <c r="C249" s="32" t="s">
        <v>17</v>
      </c>
      <c r="D249" s="32" t="s">
        <v>17</v>
      </c>
      <c r="E249" s="32" t="s">
        <v>17</v>
      </c>
      <c r="F249" s="32" t="s">
        <v>17</v>
      </c>
      <c r="G249" s="150">
        <v>218.4</v>
      </c>
      <c r="H249" s="148" t="s">
        <v>1075</v>
      </c>
      <c r="I249" s="156" t="s">
        <v>944</v>
      </c>
      <c r="J249" s="159">
        <v>100</v>
      </c>
      <c r="K249" s="158">
        <v>10.92</v>
      </c>
      <c r="L249" s="157">
        <v>20</v>
      </c>
      <c r="M249" s="148" t="s">
        <v>1127</v>
      </c>
    </row>
    <row r="250" spans="1:13" s="30" customFormat="1" ht="13.2" x14ac:dyDescent="0.25">
      <c r="A250" s="149" t="s">
        <v>1023</v>
      </c>
      <c r="B250" s="32" t="s">
        <v>17</v>
      </c>
      <c r="C250" s="32" t="s">
        <v>17</v>
      </c>
      <c r="D250" s="32" t="s">
        <v>17</v>
      </c>
      <c r="E250" s="32" t="s">
        <v>17</v>
      </c>
      <c r="F250" s="32" t="s">
        <v>17</v>
      </c>
      <c r="G250" s="150">
        <v>104.72</v>
      </c>
      <c r="H250" s="148" t="s">
        <v>1075</v>
      </c>
      <c r="I250" s="156" t="s">
        <v>944</v>
      </c>
      <c r="J250" s="159">
        <v>100</v>
      </c>
      <c r="K250" s="158">
        <v>10.472</v>
      </c>
      <c r="L250" s="157">
        <v>10</v>
      </c>
      <c r="M250" s="148" t="s">
        <v>1127</v>
      </c>
    </row>
    <row r="251" spans="1:13" s="30" customFormat="1" ht="13.2" x14ac:dyDescent="0.25">
      <c r="A251" s="149" t="s">
        <v>1030</v>
      </c>
      <c r="B251" s="32" t="s">
        <v>17</v>
      </c>
      <c r="C251" s="32" t="s">
        <v>17</v>
      </c>
      <c r="D251" s="32" t="s">
        <v>17</v>
      </c>
      <c r="E251" s="32" t="s">
        <v>17</v>
      </c>
      <c r="F251" s="32" t="s">
        <v>17</v>
      </c>
      <c r="G251" s="150">
        <v>349.63</v>
      </c>
      <c r="H251" s="148" t="s">
        <v>1076</v>
      </c>
      <c r="I251" s="156" t="s">
        <v>944</v>
      </c>
      <c r="J251" s="159">
        <v>200</v>
      </c>
      <c r="K251" s="158">
        <v>349.63</v>
      </c>
      <c r="L251" s="157">
        <v>1</v>
      </c>
      <c r="M251" s="148" t="s">
        <v>1127</v>
      </c>
    </row>
    <row r="252" spans="1:13" s="30" customFormat="1" ht="34.5" customHeight="1" x14ac:dyDescent="0.25">
      <c r="A252" s="149" t="s">
        <v>1031</v>
      </c>
      <c r="B252" s="32" t="s">
        <v>17</v>
      </c>
      <c r="C252" s="32" t="s">
        <v>17</v>
      </c>
      <c r="D252" s="32" t="s">
        <v>17</v>
      </c>
      <c r="E252" s="32" t="s">
        <v>17</v>
      </c>
      <c r="F252" s="32" t="s">
        <v>17</v>
      </c>
      <c r="G252" s="150">
        <v>439.16</v>
      </c>
      <c r="H252" s="148" t="s">
        <v>1076</v>
      </c>
      <c r="I252" s="156" t="s">
        <v>944</v>
      </c>
      <c r="J252" s="159">
        <v>200</v>
      </c>
      <c r="K252" s="158">
        <v>439.16</v>
      </c>
      <c r="L252" s="157">
        <v>1</v>
      </c>
      <c r="M252" s="148" t="s">
        <v>1127</v>
      </c>
    </row>
    <row r="253" spans="1:13" s="30" customFormat="1" ht="34.5" customHeight="1" x14ac:dyDescent="0.25">
      <c r="A253" s="149" t="s">
        <v>1032</v>
      </c>
      <c r="B253" s="32" t="s">
        <v>17</v>
      </c>
      <c r="C253" s="32" t="s">
        <v>17</v>
      </c>
      <c r="D253" s="32" t="s">
        <v>17</v>
      </c>
      <c r="E253" s="32" t="s">
        <v>17</v>
      </c>
      <c r="F253" s="32" t="s">
        <v>17</v>
      </c>
      <c r="G253" s="150">
        <v>586.84</v>
      </c>
      <c r="H253" s="148" t="s">
        <v>1077</v>
      </c>
      <c r="I253" s="156" t="s">
        <v>944</v>
      </c>
      <c r="J253" s="159">
        <v>50</v>
      </c>
      <c r="K253" s="158">
        <v>586.84</v>
      </c>
      <c r="L253" s="157">
        <v>1</v>
      </c>
      <c r="M253" s="148" t="s">
        <v>1127</v>
      </c>
    </row>
    <row r="254" spans="1:13" s="30" customFormat="1" ht="34.5" customHeight="1" x14ac:dyDescent="0.25">
      <c r="A254" s="149" t="s">
        <v>1033</v>
      </c>
      <c r="B254" s="32" t="s">
        <v>17</v>
      </c>
      <c r="C254" s="32" t="s">
        <v>17</v>
      </c>
      <c r="D254" s="32" t="s">
        <v>17</v>
      </c>
      <c r="E254" s="32" t="s">
        <v>17</v>
      </c>
      <c r="F254" s="32" t="s">
        <v>17</v>
      </c>
      <c r="G254" s="150">
        <v>293.70999999999998</v>
      </c>
      <c r="H254" s="148" t="s">
        <v>1078</v>
      </c>
      <c r="I254" s="156" t="s">
        <v>944</v>
      </c>
      <c r="J254" s="159">
        <v>200</v>
      </c>
      <c r="K254" s="158">
        <v>293.70999999999998</v>
      </c>
      <c r="L254" s="157">
        <v>1</v>
      </c>
      <c r="M254" s="148" t="s">
        <v>1127</v>
      </c>
    </row>
    <row r="255" spans="1:13" s="30" customFormat="1" ht="13.2" x14ac:dyDescent="0.25">
      <c r="A255" s="149" t="s">
        <v>1027</v>
      </c>
      <c r="B255" s="32" t="s">
        <v>17</v>
      </c>
      <c r="C255" s="32" t="s">
        <v>17</v>
      </c>
      <c r="D255" s="32" t="s">
        <v>17</v>
      </c>
      <c r="E255" s="32" t="s">
        <v>17</v>
      </c>
      <c r="F255" s="32" t="s">
        <v>17</v>
      </c>
      <c r="G255" s="150">
        <v>1439.9</v>
      </c>
      <c r="H255" s="148" t="s">
        <v>1079</v>
      </c>
      <c r="I255" s="156" t="s">
        <v>944</v>
      </c>
      <c r="J255" s="159">
        <v>200</v>
      </c>
      <c r="K255" s="158">
        <v>1439.9</v>
      </c>
      <c r="L255" s="157">
        <v>1</v>
      </c>
      <c r="M255" s="148" t="s">
        <v>1127</v>
      </c>
    </row>
    <row r="256" spans="1:13" s="30" customFormat="1" ht="13.2" x14ac:dyDescent="0.25">
      <c r="A256" s="149" t="s">
        <v>1027</v>
      </c>
      <c r="B256" s="32" t="s">
        <v>17</v>
      </c>
      <c r="C256" s="32" t="s">
        <v>17</v>
      </c>
      <c r="D256" s="32" t="s">
        <v>17</v>
      </c>
      <c r="E256" s="32" t="s">
        <v>17</v>
      </c>
      <c r="F256" s="32" t="s">
        <v>17</v>
      </c>
      <c r="G256" s="150">
        <v>981.5</v>
      </c>
      <c r="H256" s="148" t="s">
        <v>1079</v>
      </c>
      <c r="I256" s="156" t="s">
        <v>944</v>
      </c>
      <c r="J256" s="159">
        <v>60</v>
      </c>
      <c r="K256" s="158">
        <v>981.5</v>
      </c>
      <c r="L256" s="157">
        <v>1</v>
      </c>
      <c r="M256" s="148" t="s">
        <v>1127</v>
      </c>
    </row>
    <row r="257" spans="1:13" s="30" customFormat="1" ht="34.5" customHeight="1" x14ac:dyDescent="0.25">
      <c r="A257" s="149" t="s">
        <v>1034</v>
      </c>
      <c r="B257" s="32" t="s">
        <v>17</v>
      </c>
      <c r="C257" s="32" t="s">
        <v>17</v>
      </c>
      <c r="D257" s="32" t="s">
        <v>17</v>
      </c>
      <c r="E257" s="32" t="s">
        <v>17</v>
      </c>
      <c r="F257" s="32" t="s">
        <v>17</v>
      </c>
      <c r="G257" s="150">
        <v>2298.0300000000002</v>
      </c>
      <c r="H257" s="148" t="s">
        <v>1080</v>
      </c>
      <c r="I257" s="156" t="s">
        <v>944</v>
      </c>
      <c r="J257" s="159">
        <v>200</v>
      </c>
      <c r="K257" s="158">
        <v>2298.0300000000002</v>
      </c>
      <c r="L257" s="157">
        <v>1</v>
      </c>
      <c r="M257" s="148" t="s">
        <v>1127</v>
      </c>
    </row>
    <row r="258" spans="1:13" s="30" customFormat="1" ht="34.5" customHeight="1" x14ac:dyDescent="0.25">
      <c r="A258" s="149" t="s">
        <v>1035</v>
      </c>
      <c r="B258" s="32" t="s">
        <v>17</v>
      </c>
      <c r="C258" s="32" t="s">
        <v>17</v>
      </c>
      <c r="D258" s="32" t="s">
        <v>17</v>
      </c>
      <c r="E258" s="32" t="s">
        <v>17</v>
      </c>
      <c r="F258" s="32" t="s">
        <v>17</v>
      </c>
      <c r="G258" s="150">
        <v>361.19</v>
      </c>
      <c r="H258" s="148" t="s">
        <v>1079</v>
      </c>
      <c r="I258" s="156" t="s">
        <v>944</v>
      </c>
      <c r="J258" s="159">
        <v>3000</v>
      </c>
      <c r="K258" s="158">
        <v>361.19</v>
      </c>
      <c r="L258" s="157">
        <v>1</v>
      </c>
      <c r="M258" s="148" t="s">
        <v>1127</v>
      </c>
    </row>
    <row r="259" spans="1:13" s="30" customFormat="1" ht="34.5" customHeight="1" x14ac:dyDescent="0.25">
      <c r="A259" s="149" t="s">
        <v>1036</v>
      </c>
      <c r="B259" s="32" t="s">
        <v>17</v>
      </c>
      <c r="C259" s="32" t="s">
        <v>17</v>
      </c>
      <c r="D259" s="32" t="s">
        <v>17</v>
      </c>
      <c r="E259" s="32" t="s">
        <v>17</v>
      </c>
      <c r="F259" s="32" t="s">
        <v>17</v>
      </c>
      <c r="G259" s="150">
        <v>268.89</v>
      </c>
      <c r="H259" s="148" t="s">
        <v>1079</v>
      </c>
      <c r="I259" s="156" t="s">
        <v>944</v>
      </c>
      <c r="J259" s="159">
        <v>50</v>
      </c>
      <c r="K259" s="158">
        <v>268.89</v>
      </c>
      <c r="L259" s="157">
        <v>1</v>
      </c>
      <c r="M259" s="148" t="s">
        <v>1127</v>
      </c>
    </row>
    <row r="260" spans="1:13" s="30" customFormat="1" ht="13.2" x14ac:dyDescent="0.25">
      <c r="A260" s="149" t="s">
        <v>1033</v>
      </c>
      <c r="B260" s="32" t="s">
        <v>17</v>
      </c>
      <c r="C260" s="32" t="s">
        <v>17</v>
      </c>
      <c r="D260" s="32" t="s">
        <v>17</v>
      </c>
      <c r="E260" s="32" t="s">
        <v>17</v>
      </c>
      <c r="F260" s="32" t="s">
        <v>17</v>
      </c>
      <c r="G260" s="150">
        <v>2350.7800000000002</v>
      </c>
      <c r="H260" s="148" t="s">
        <v>1081</v>
      </c>
      <c r="I260" s="156" t="s">
        <v>944</v>
      </c>
      <c r="J260" s="159">
        <v>650</v>
      </c>
      <c r="K260" s="158">
        <v>2350.7800000000002</v>
      </c>
      <c r="L260" s="157">
        <v>1</v>
      </c>
      <c r="M260" s="148" t="s">
        <v>1127</v>
      </c>
    </row>
    <row r="261" spans="1:13" s="30" customFormat="1" ht="13.2" x14ac:dyDescent="0.25">
      <c r="A261" s="149" t="s">
        <v>1037</v>
      </c>
      <c r="B261" s="32" t="s">
        <v>17</v>
      </c>
      <c r="C261" s="32" t="s">
        <v>17</v>
      </c>
      <c r="D261" s="32" t="s">
        <v>17</v>
      </c>
      <c r="E261" s="32" t="s">
        <v>17</v>
      </c>
      <c r="F261" s="32" t="s">
        <v>17</v>
      </c>
      <c r="G261" s="150">
        <v>268.89</v>
      </c>
      <c r="H261" s="148" t="s">
        <v>1081</v>
      </c>
      <c r="I261" s="156" t="s">
        <v>944</v>
      </c>
      <c r="J261" s="159">
        <v>50</v>
      </c>
      <c r="K261" s="158">
        <v>268.89</v>
      </c>
      <c r="L261" s="157">
        <v>1</v>
      </c>
      <c r="M261" s="148" t="s">
        <v>1127</v>
      </c>
    </row>
    <row r="262" spans="1:13" s="30" customFormat="1" ht="13.2" x14ac:dyDescent="0.25">
      <c r="A262" s="149" t="s">
        <v>1027</v>
      </c>
      <c r="B262" s="32" t="s">
        <v>17</v>
      </c>
      <c r="C262" s="32" t="s">
        <v>17</v>
      </c>
      <c r="D262" s="32" t="s">
        <v>17</v>
      </c>
      <c r="E262" s="32" t="s">
        <v>17</v>
      </c>
      <c r="F262" s="32" t="s">
        <v>17</v>
      </c>
      <c r="G262" s="150">
        <v>4730.4799999999996</v>
      </c>
      <c r="H262" s="148" t="s">
        <v>1082</v>
      </c>
      <c r="I262" s="156" t="s">
        <v>944</v>
      </c>
      <c r="J262" s="159">
        <v>340</v>
      </c>
      <c r="K262" s="158">
        <v>4730.4799999999996</v>
      </c>
      <c r="L262" s="157">
        <v>1</v>
      </c>
      <c r="M262" s="148" t="s">
        <v>1127</v>
      </c>
    </row>
    <row r="263" spans="1:13" s="30" customFormat="1" ht="13.2" x14ac:dyDescent="0.25">
      <c r="A263" s="149" t="s">
        <v>1038</v>
      </c>
      <c r="B263" s="32" t="s">
        <v>17</v>
      </c>
      <c r="C263" s="32" t="s">
        <v>17</v>
      </c>
      <c r="D263" s="32" t="s">
        <v>17</v>
      </c>
      <c r="E263" s="32" t="s">
        <v>17</v>
      </c>
      <c r="F263" s="32" t="s">
        <v>17</v>
      </c>
      <c r="G263" s="150">
        <v>100.69</v>
      </c>
      <c r="H263" s="148" t="s">
        <v>1083</v>
      </c>
      <c r="I263" s="156" t="s">
        <v>1065</v>
      </c>
      <c r="J263" s="159">
        <v>100</v>
      </c>
      <c r="K263" s="158">
        <v>10.068999999999999</v>
      </c>
      <c r="L263" s="157">
        <v>10</v>
      </c>
      <c r="M263" s="148" t="s">
        <v>1127</v>
      </c>
    </row>
    <row r="264" spans="1:13" s="30" customFormat="1" ht="13.2" x14ac:dyDescent="0.25">
      <c r="A264" s="149" t="s">
        <v>1038</v>
      </c>
      <c r="B264" s="32" t="s">
        <v>17</v>
      </c>
      <c r="C264" s="32" t="s">
        <v>17</v>
      </c>
      <c r="D264" s="32" t="s">
        <v>17</v>
      </c>
      <c r="E264" s="32" t="s">
        <v>17</v>
      </c>
      <c r="F264" s="32" t="s">
        <v>17</v>
      </c>
      <c r="G264" s="150">
        <v>36.96</v>
      </c>
      <c r="H264" s="148" t="s">
        <v>1084</v>
      </c>
      <c r="I264" s="156" t="s">
        <v>1065</v>
      </c>
      <c r="J264" s="159">
        <v>100</v>
      </c>
      <c r="K264" s="158">
        <v>9.24</v>
      </c>
      <c r="L264" s="157">
        <v>4</v>
      </c>
      <c r="M264" s="148" t="s">
        <v>1127</v>
      </c>
    </row>
    <row r="265" spans="1:13" s="30" customFormat="1" ht="34.5" customHeight="1" x14ac:dyDescent="0.25">
      <c r="A265" s="149" t="s">
        <v>1039</v>
      </c>
      <c r="B265" s="32" t="s">
        <v>17</v>
      </c>
      <c r="C265" s="32" t="s">
        <v>17</v>
      </c>
      <c r="D265" s="32" t="s">
        <v>17</v>
      </c>
      <c r="E265" s="32" t="s">
        <v>17</v>
      </c>
      <c r="F265" s="32" t="s">
        <v>17</v>
      </c>
      <c r="G265" s="150">
        <v>4.4800000000000004</v>
      </c>
      <c r="H265" s="148" t="s">
        <v>1085</v>
      </c>
      <c r="I265" s="156" t="s">
        <v>944</v>
      </c>
      <c r="J265" s="159">
        <v>100</v>
      </c>
      <c r="K265" s="158">
        <v>0.89600000000000013</v>
      </c>
      <c r="L265" s="157">
        <v>5</v>
      </c>
      <c r="M265" s="148" t="s">
        <v>1127</v>
      </c>
    </row>
    <row r="266" spans="1:13" s="30" customFormat="1" ht="34.5" customHeight="1" x14ac:dyDescent="0.25">
      <c r="A266" s="149" t="s">
        <v>1040</v>
      </c>
      <c r="B266" s="32" t="s">
        <v>17</v>
      </c>
      <c r="C266" s="32" t="s">
        <v>17</v>
      </c>
      <c r="D266" s="32" t="s">
        <v>17</v>
      </c>
      <c r="E266" s="32" t="s">
        <v>17</v>
      </c>
      <c r="F266" s="32" t="s">
        <v>17</v>
      </c>
      <c r="G266" s="150">
        <v>118.61</v>
      </c>
      <c r="H266" s="148" t="s">
        <v>1086</v>
      </c>
      <c r="I266" s="156" t="s">
        <v>1066</v>
      </c>
      <c r="J266" s="159">
        <v>1</v>
      </c>
      <c r="K266" s="158">
        <v>3.9536666666666664</v>
      </c>
      <c r="L266" s="157">
        <v>30</v>
      </c>
      <c r="M266" s="148" t="s">
        <v>1127</v>
      </c>
    </row>
    <row r="267" spans="1:13" s="30" customFormat="1" ht="34.5" customHeight="1" x14ac:dyDescent="0.25">
      <c r="A267" s="149" t="s">
        <v>1041</v>
      </c>
      <c r="B267" s="32" t="s">
        <v>17</v>
      </c>
      <c r="C267" s="32" t="s">
        <v>17</v>
      </c>
      <c r="D267" s="32" t="s">
        <v>17</v>
      </c>
      <c r="E267" s="32" t="s">
        <v>17</v>
      </c>
      <c r="F267" s="32" t="s">
        <v>17</v>
      </c>
      <c r="G267" s="150">
        <v>504</v>
      </c>
      <c r="H267" s="148" t="s">
        <v>1087</v>
      </c>
      <c r="I267" s="156" t="s">
        <v>1066</v>
      </c>
      <c r="J267" s="159">
        <v>6</v>
      </c>
      <c r="K267" s="158">
        <v>50.4</v>
      </c>
      <c r="L267" s="157">
        <v>10</v>
      </c>
      <c r="M267" s="148" t="s">
        <v>1127</v>
      </c>
    </row>
    <row r="268" spans="1:13" s="30" customFormat="1" ht="13.2" x14ac:dyDescent="0.25">
      <c r="A268" s="149" t="s">
        <v>1041</v>
      </c>
      <c r="B268" s="32" t="s">
        <v>17</v>
      </c>
      <c r="C268" s="32" t="s">
        <v>17</v>
      </c>
      <c r="D268" s="32" t="s">
        <v>17</v>
      </c>
      <c r="E268" s="32" t="s">
        <v>17</v>
      </c>
      <c r="F268" s="32" t="s">
        <v>17</v>
      </c>
      <c r="G268" s="150">
        <v>165.2</v>
      </c>
      <c r="H268" s="148" t="s">
        <v>1088</v>
      </c>
      <c r="I268" s="156" t="s">
        <v>1066</v>
      </c>
      <c r="J268" s="159">
        <v>5</v>
      </c>
      <c r="K268" s="158">
        <v>33.04</v>
      </c>
      <c r="L268" s="157">
        <v>5</v>
      </c>
      <c r="M268" s="148" t="s">
        <v>1127</v>
      </c>
    </row>
    <row r="269" spans="1:13" s="30" customFormat="1" ht="13.2" x14ac:dyDescent="0.25">
      <c r="A269" s="149" t="s">
        <v>1042</v>
      </c>
      <c r="B269" s="32" t="s">
        <v>17</v>
      </c>
      <c r="C269" s="32" t="s">
        <v>17</v>
      </c>
      <c r="D269" s="32" t="s">
        <v>17</v>
      </c>
      <c r="E269" s="32" t="s">
        <v>17</v>
      </c>
      <c r="F269" s="32" t="s">
        <v>17</v>
      </c>
      <c r="G269" s="150">
        <v>190.4</v>
      </c>
      <c r="H269" s="148" t="s">
        <v>1089</v>
      </c>
      <c r="I269" s="156" t="s">
        <v>944</v>
      </c>
      <c r="J269" s="159">
        <v>40</v>
      </c>
      <c r="K269" s="158">
        <v>190.4</v>
      </c>
      <c r="L269" s="157">
        <v>1</v>
      </c>
      <c r="M269" s="148" t="s">
        <v>1127</v>
      </c>
    </row>
    <row r="270" spans="1:13" s="30" customFormat="1" ht="34.5" customHeight="1" x14ac:dyDescent="0.25">
      <c r="A270" s="149" t="s">
        <v>1042</v>
      </c>
      <c r="B270" s="32" t="s">
        <v>17</v>
      </c>
      <c r="C270" s="32" t="s">
        <v>17</v>
      </c>
      <c r="D270" s="32" t="s">
        <v>17</v>
      </c>
      <c r="E270" s="32" t="s">
        <v>17</v>
      </c>
      <c r="F270" s="32" t="s">
        <v>17</v>
      </c>
      <c r="G270" s="150">
        <v>125.44</v>
      </c>
      <c r="H270" s="148" t="s">
        <v>1089</v>
      </c>
      <c r="I270" s="156" t="s">
        <v>944</v>
      </c>
      <c r="J270" s="159">
        <v>40</v>
      </c>
      <c r="K270" s="158">
        <v>125.44</v>
      </c>
      <c r="L270" s="157">
        <v>1</v>
      </c>
      <c r="M270" s="148" t="s">
        <v>1127</v>
      </c>
    </row>
    <row r="271" spans="1:13" s="30" customFormat="1" ht="34.5" customHeight="1" x14ac:dyDescent="0.25">
      <c r="A271" s="149" t="s">
        <v>1042</v>
      </c>
      <c r="B271" s="32" t="s">
        <v>17</v>
      </c>
      <c r="C271" s="32" t="s">
        <v>17</v>
      </c>
      <c r="D271" s="32" t="s">
        <v>17</v>
      </c>
      <c r="E271" s="32" t="s">
        <v>17</v>
      </c>
      <c r="F271" s="32" t="s">
        <v>17</v>
      </c>
      <c r="G271" s="150">
        <v>202.8</v>
      </c>
      <c r="H271" s="148" t="s">
        <v>1089</v>
      </c>
      <c r="I271" s="156" t="s">
        <v>944</v>
      </c>
      <c r="J271" s="159">
        <v>40</v>
      </c>
      <c r="K271" s="158">
        <v>202.8</v>
      </c>
      <c r="L271" s="157">
        <v>1</v>
      </c>
      <c r="M271" s="148" t="s">
        <v>1127</v>
      </c>
    </row>
    <row r="272" spans="1:13" s="30" customFormat="1" ht="13.2" x14ac:dyDescent="0.25">
      <c r="A272" s="149" t="s">
        <v>1043</v>
      </c>
      <c r="B272" s="32" t="s">
        <v>17</v>
      </c>
      <c r="C272" s="32" t="s">
        <v>17</v>
      </c>
      <c r="D272" s="32" t="s">
        <v>17</v>
      </c>
      <c r="E272" s="32" t="s">
        <v>17</v>
      </c>
      <c r="F272" s="32" t="s">
        <v>17</v>
      </c>
      <c r="G272" s="150">
        <v>674.02</v>
      </c>
      <c r="H272" s="148" t="s">
        <v>1090</v>
      </c>
      <c r="I272" s="156" t="s">
        <v>944</v>
      </c>
      <c r="J272" s="159">
        <v>100</v>
      </c>
      <c r="K272" s="158">
        <v>13.216078431372548</v>
      </c>
      <c r="L272" s="157">
        <v>51</v>
      </c>
      <c r="M272" s="148" t="s">
        <v>1127</v>
      </c>
    </row>
    <row r="273" spans="1:13" s="30" customFormat="1" ht="13.2" x14ac:dyDescent="0.25">
      <c r="A273" s="149" t="s">
        <v>1024</v>
      </c>
      <c r="B273" s="32" t="s">
        <v>17</v>
      </c>
      <c r="C273" s="32" t="s">
        <v>17</v>
      </c>
      <c r="D273" s="32" t="s">
        <v>17</v>
      </c>
      <c r="E273" s="32" t="s">
        <v>17</v>
      </c>
      <c r="F273" s="32" t="s">
        <v>17</v>
      </c>
      <c r="G273" s="150">
        <v>280.72000000000003</v>
      </c>
      <c r="H273" s="148" t="s">
        <v>1091</v>
      </c>
      <c r="I273" s="156" t="s">
        <v>944</v>
      </c>
      <c r="J273" s="159">
        <v>200</v>
      </c>
      <c r="K273" s="158">
        <v>280.72000000000003</v>
      </c>
      <c r="L273" s="157">
        <v>1</v>
      </c>
      <c r="M273" s="148" t="s">
        <v>1127</v>
      </c>
    </row>
    <row r="274" spans="1:13" s="30" customFormat="1" ht="13.2" x14ac:dyDescent="0.25">
      <c r="A274" s="149" t="s">
        <v>1044</v>
      </c>
      <c r="B274" s="32" t="s">
        <v>17</v>
      </c>
      <c r="C274" s="32" t="s">
        <v>17</v>
      </c>
      <c r="D274" s="32" t="s">
        <v>17</v>
      </c>
      <c r="E274" s="32" t="s">
        <v>17</v>
      </c>
      <c r="F274" s="32" t="s">
        <v>17</v>
      </c>
      <c r="G274" s="150">
        <v>604.21</v>
      </c>
      <c r="H274" s="148" t="s">
        <v>1092</v>
      </c>
      <c r="I274" s="156" t="s">
        <v>944</v>
      </c>
      <c r="J274" s="159">
        <v>500</v>
      </c>
      <c r="K274" s="158">
        <v>604.21</v>
      </c>
      <c r="L274" s="157">
        <v>1</v>
      </c>
      <c r="M274" s="148" t="s">
        <v>1127</v>
      </c>
    </row>
    <row r="275" spans="1:13" s="30" customFormat="1" ht="13.2" x14ac:dyDescent="0.25">
      <c r="A275" s="149" t="s">
        <v>1045</v>
      </c>
      <c r="B275" s="32" t="s">
        <v>17</v>
      </c>
      <c r="C275" s="32" t="s">
        <v>17</v>
      </c>
      <c r="D275" s="32" t="s">
        <v>17</v>
      </c>
      <c r="E275" s="32" t="s">
        <v>17</v>
      </c>
      <c r="F275" s="32" t="s">
        <v>17</v>
      </c>
      <c r="G275" s="150">
        <v>1671.95</v>
      </c>
      <c r="H275" s="148" t="s">
        <v>1093</v>
      </c>
      <c r="I275" s="156" t="s">
        <v>944</v>
      </c>
      <c r="J275" s="159">
        <v>200</v>
      </c>
      <c r="K275" s="158">
        <v>1671.95</v>
      </c>
      <c r="L275" s="157">
        <v>1</v>
      </c>
      <c r="M275" s="148" t="s">
        <v>1127</v>
      </c>
    </row>
    <row r="276" spans="1:13" s="30" customFormat="1" ht="13.2" x14ac:dyDescent="0.25">
      <c r="A276" s="149" t="s">
        <v>1045</v>
      </c>
      <c r="B276" s="32" t="s">
        <v>17</v>
      </c>
      <c r="C276" s="32" t="s">
        <v>17</v>
      </c>
      <c r="D276" s="32" t="s">
        <v>17</v>
      </c>
      <c r="E276" s="32" t="s">
        <v>17</v>
      </c>
      <c r="F276" s="32" t="s">
        <v>17</v>
      </c>
      <c r="G276" s="150">
        <v>2843.14</v>
      </c>
      <c r="H276" s="148" t="s">
        <v>1094</v>
      </c>
      <c r="I276" s="156" t="s">
        <v>944</v>
      </c>
      <c r="J276" s="159">
        <v>500</v>
      </c>
      <c r="K276" s="158">
        <v>2843.14</v>
      </c>
      <c r="L276" s="157">
        <v>1</v>
      </c>
      <c r="M276" s="148" t="s">
        <v>1127</v>
      </c>
    </row>
    <row r="277" spans="1:13" s="30" customFormat="1" ht="34.5" customHeight="1" x14ac:dyDescent="0.25">
      <c r="A277" s="149" t="s">
        <v>1046</v>
      </c>
      <c r="B277" s="32" t="s">
        <v>17</v>
      </c>
      <c r="C277" s="32" t="s">
        <v>17</v>
      </c>
      <c r="D277" s="32" t="s">
        <v>17</v>
      </c>
      <c r="E277" s="32" t="s">
        <v>17</v>
      </c>
      <c r="F277" s="32" t="s">
        <v>17</v>
      </c>
      <c r="G277" s="150">
        <v>4658.5</v>
      </c>
      <c r="H277" s="148" t="s">
        <v>1095</v>
      </c>
      <c r="I277" s="156" t="s">
        <v>944</v>
      </c>
      <c r="J277" s="159">
        <v>1000</v>
      </c>
      <c r="K277" s="158">
        <v>4658.5</v>
      </c>
      <c r="L277" s="157">
        <v>1</v>
      </c>
      <c r="M277" s="148" t="s">
        <v>1127</v>
      </c>
    </row>
    <row r="278" spans="1:13" s="30" customFormat="1" ht="34.5" customHeight="1" x14ac:dyDescent="0.25">
      <c r="A278" s="149" t="s">
        <v>1047</v>
      </c>
      <c r="B278" s="32" t="s">
        <v>17</v>
      </c>
      <c r="C278" s="32" t="s">
        <v>17</v>
      </c>
      <c r="D278" s="32" t="s">
        <v>17</v>
      </c>
      <c r="E278" s="32" t="s">
        <v>17</v>
      </c>
      <c r="F278" s="32" t="s">
        <v>17</v>
      </c>
      <c r="G278" s="150">
        <v>623.28</v>
      </c>
      <c r="H278" s="148" t="s">
        <v>1096</v>
      </c>
      <c r="I278" s="156" t="s">
        <v>944</v>
      </c>
      <c r="J278" s="159">
        <v>100</v>
      </c>
      <c r="K278" s="158">
        <v>12.4656</v>
      </c>
      <c r="L278" s="157">
        <v>50</v>
      </c>
      <c r="M278" s="148" t="s">
        <v>1127</v>
      </c>
    </row>
    <row r="279" spans="1:13" s="30" customFormat="1" ht="34.5" customHeight="1" x14ac:dyDescent="0.25">
      <c r="A279" s="149" t="s">
        <v>1033</v>
      </c>
      <c r="B279" s="32" t="s">
        <v>17</v>
      </c>
      <c r="C279" s="32" t="s">
        <v>17</v>
      </c>
      <c r="D279" s="32" t="s">
        <v>17</v>
      </c>
      <c r="E279" s="32" t="s">
        <v>17</v>
      </c>
      <c r="F279" s="32" t="s">
        <v>17</v>
      </c>
      <c r="G279" s="150">
        <v>139.16999999999999</v>
      </c>
      <c r="H279" s="148" t="s">
        <v>1097</v>
      </c>
      <c r="I279" s="156" t="s">
        <v>944</v>
      </c>
      <c r="J279" s="159">
        <v>50</v>
      </c>
      <c r="K279" s="158">
        <v>139.16999999999999</v>
      </c>
      <c r="L279" s="157">
        <v>1</v>
      </c>
      <c r="M279" s="148" t="s">
        <v>1127</v>
      </c>
    </row>
    <row r="280" spans="1:13" s="30" customFormat="1" ht="34.5" customHeight="1" x14ac:dyDescent="0.25">
      <c r="A280" s="149" t="s">
        <v>1033</v>
      </c>
      <c r="B280" s="32" t="s">
        <v>17</v>
      </c>
      <c r="C280" s="32" t="s">
        <v>17</v>
      </c>
      <c r="D280" s="32" t="s">
        <v>17</v>
      </c>
      <c r="E280" s="32" t="s">
        <v>17</v>
      </c>
      <c r="F280" s="32" t="s">
        <v>17</v>
      </c>
      <c r="G280" s="150">
        <v>278.33999999999997</v>
      </c>
      <c r="H280" s="148" t="s">
        <v>1098</v>
      </c>
      <c r="I280" s="156" t="s">
        <v>944</v>
      </c>
      <c r="J280" s="159">
        <v>100</v>
      </c>
      <c r="K280" s="158">
        <v>278.33999999999997</v>
      </c>
      <c r="L280" s="157">
        <v>1</v>
      </c>
      <c r="M280" s="148" t="s">
        <v>1127</v>
      </c>
    </row>
    <row r="281" spans="1:13" s="30" customFormat="1" ht="13.2" x14ac:dyDescent="0.25">
      <c r="A281" s="149" t="s">
        <v>1035</v>
      </c>
      <c r="B281" s="32" t="s">
        <v>17</v>
      </c>
      <c r="C281" s="32" t="s">
        <v>17</v>
      </c>
      <c r="D281" s="32" t="s">
        <v>17</v>
      </c>
      <c r="E281" s="32" t="s">
        <v>17</v>
      </c>
      <c r="F281" s="32" t="s">
        <v>17</v>
      </c>
      <c r="G281" s="150">
        <v>12.71</v>
      </c>
      <c r="H281" s="148" t="s">
        <v>1099</v>
      </c>
      <c r="I281" s="156" t="s">
        <v>944</v>
      </c>
      <c r="J281" s="159">
        <v>100</v>
      </c>
      <c r="K281" s="158">
        <v>12.71</v>
      </c>
      <c r="L281" s="157">
        <v>1</v>
      </c>
      <c r="M281" s="148" t="s">
        <v>1127</v>
      </c>
    </row>
    <row r="282" spans="1:13" s="30" customFormat="1" ht="13.2" x14ac:dyDescent="0.25">
      <c r="A282" s="149" t="s">
        <v>1025</v>
      </c>
      <c r="B282" s="32" t="s">
        <v>17</v>
      </c>
      <c r="C282" s="32" t="s">
        <v>17</v>
      </c>
      <c r="D282" s="32" t="s">
        <v>17</v>
      </c>
      <c r="E282" s="32" t="s">
        <v>17</v>
      </c>
      <c r="F282" s="32" t="s">
        <v>17</v>
      </c>
      <c r="G282" s="150">
        <v>246.4</v>
      </c>
      <c r="H282" s="148" t="s">
        <v>1100</v>
      </c>
      <c r="I282" s="156" t="s">
        <v>944</v>
      </c>
      <c r="J282" s="159">
        <v>100</v>
      </c>
      <c r="K282" s="158">
        <v>49.28</v>
      </c>
      <c r="L282" s="157">
        <v>5</v>
      </c>
      <c r="M282" s="148" t="s">
        <v>1127</v>
      </c>
    </row>
    <row r="283" spans="1:13" s="30" customFormat="1" ht="13.2" x14ac:dyDescent="0.25">
      <c r="A283" s="149" t="s">
        <v>1048</v>
      </c>
      <c r="B283" s="32" t="s">
        <v>17</v>
      </c>
      <c r="C283" s="32" t="s">
        <v>17</v>
      </c>
      <c r="D283" s="32" t="s">
        <v>17</v>
      </c>
      <c r="E283" s="32" t="s">
        <v>17</v>
      </c>
      <c r="F283" s="32" t="s">
        <v>17</v>
      </c>
      <c r="G283" s="150">
        <v>147.69999999999999</v>
      </c>
      <c r="H283" s="148" t="s">
        <v>1100</v>
      </c>
      <c r="I283" s="156" t="s">
        <v>944</v>
      </c>
      <c r="J283" s="159">
        <v>100</v>
      </c>
      <c r="K283" s="158">
        <v>147.69999999999999</v>
      </c>
      <c r="L283" s="157">
        <v>1</v>
      </c>
      <c r="M283" s="148" t="s">
        <v>1127</v>
      </c>
    </row>
    <row r="284" spans="1:13" s="30" customFormat="1" ht="13.2" x14ac:dyDescent="0.25">
      <c r="A284" s="149" t="s">
        <v>1038</v>
      </c>
      <c r="B284" s="32" t="s">
        <v>17</v>
      </c>
      <c r="C284" s="32" t="s">
        <v>17</v>
      </c>
      <c r="D284" s="32" t="s">
        <v>17</v>
      </c>
      <c r="E284" s="32" t="s">
        <v>17</v>
      </c>
      <c r="F284" s="32" t="s">
        <v>17</v>
      </c>
      <c r="G284" s="150">
        <v>492.35</v>
      </c>
      <c r="H284" s="148" t="s">
        <v>1100</v>
      </c>
      <c r="I284" s="156" t="s">
        <v>944</v>
      </c>
      <c r="J284" s="159">
        <v>100</v>
      </c>
      <c r="K284" s="158">
        <v>12.30875</v>
      </c>
      <c r="L284" s="157">
        <v>40</v>
      </c>
      <c r="M284" s="148" t="s">
        <v>1127</v>
      </c>
    </row>
    <row r="285" spans="1:13" s="30" customFormat="1" ht="13.2" x14ac:dyDescent="0.25">
      <c r="A285" s="149" t="s">
        <v>1049</v>
      </c>
      <c r="B285" s="32" t="s">
        <v>17</v>
      </c>
      <c r="C285" s="32" t="s">
        <v>17</v>
      </c>
      <c r="D285" s="32" t="s">
        <v>17</v>
      </c>
      <c r="E285" s="32" t="s">
        <v>17</v>
      </c>
      <c r="F285" s="32" t="s">
        <v>17</v>
      </c>
      <c r="G285" s="150">
        <v>984.7</v>
      </c>
      <c r="H285" s="148" t="s">
        <v>1101</v>
      </c>
      <c r="I285" s="156" t="s">
        <v>944</v>
      </c>
      <c r="J285" s="159">
        <v>100</v>
      </c>
      <c r="K285" s="158">
        <v>12.30875</v>
      </c>
      <c r="L285" s="157">
        <v>80</v>
      </c>
      <c r="M285" s="148" t="s">
        <v>1127</v>
      </c>
    </row>
    <row r="286" spans="1:13" s="30" customFormat="1" ht="34.5" customHeight="1" x14ac:dyDescent="0.25">
      <c r="A286" s="149" t="s">
        <v>1024</v>
      </c>
      <c r="B286" s="32" t="s">
        <v>17</v>
      </c>
      <c r="C286" s="32" t="s">
        <v>17</v>
      </c>
      <c r="D286" s="32" t="s">
        <v>17</v>
      </c>
      <c r="E286" s="32" t="s">
        <v>17</v>
      </c>
      <c r="F286" s="32" t="s">
        <v>17</v>
      </c>
      <c r="G286" s="150">
        <v>700.59</v>
      </c>
      <c r="H286" s="148" t="s">
        <v>1102</v>
      </c>
      <c r="I286" s="156" t="s">
        <v>944</v>
      </c>
      <c r="J286" s="159">
        <v>500</v>
      </c>
      <c r="K286" s="158">
        <v>700.59</v>
      </c>
      <c r="L286" s="157">
        <v>1</v>
      </c>
      <c r="M286" s="148" t="s">
        <v>1127</v>
      </c>
    </row>
    <row r="287" spans="1:13" s="30" customFormat="1" ht="34.5" customHeight="1" x14ac:dyDescent="0.25">
      <c r="A287" s="149" t="s">
        <v>1027</v>
      </c>
      <c r="B287" s="32" t="s">
        <v>17</v>
      </c>
      <c r="C287" s="32" t="s">
        <v>17</v>
      </c>
      <c r="D287" s="32" t="s">
        <v>17</v>
      </c>
      <c r="E287" s="32" t="s">
        <v>17</v>
      </c>
      <c r="F287" s="32" t="s">
        <v>17</v>
      </c>
      <c r="G287" s="150">
        <v>1524.33</v>
      </c>
      <c r="H287" s="148" t="s">
        <v>1102</v>
      </c>
      <c r="I287" s="156" t="s">
        <v>944</v>
      </c>
      <c r="J287" s="159">
        <v>200</v>
      </c>
      <c r="K287" s="158">
        <v>1524.33</v>
      </c>
      <c r="L287" s="157">
        <v>1</v>
      </c>
      <c r="M287" s="148" t="s">
        <v>1127</v>
      </c>
    </row>
    <row r="288" spans="1:13" s="30" customFormat="1" ht="34.5" customHeight="1" x14ac:dyDescent="0.25">
      <c r="A288" s="149" t="s">
        <v>1032</v>
      </c>
      <c r="B288" s="32" t="s">
        <v>17</v>
      </c>
      <c r="C288" s="32" t="s">
        <v>17</v>
      </c>
      <c r="D288" s="32" t="s">
        <v>17</v>
      </c>
      <c r="E288" s="32" t="s">
        <v>17</v>
      </c>
      <c r="F288" s="32" t="s">
        <v>17</v>
      </c>
      <c r="G288" s="150">
        <v>72.599999999999994</v>
      </c>
      <c r="H288" s="148" t="s">
        <v>1102</v>
      </c>
      <c r="I288" s="156" t="s">
        <v>944</v>
      </c>
      <c r="J288" s="159">
        <v>20</v>
      </c>
      <c r="K288" s="158">
        <v>72.599999999999994</v>
      </c>
      <c r="L288" s="157">
        <v>1</v>
      </c>
      <c r="M288" s="148" t="s">
        <v>1127</v>
      </c>
    </row>
    <row r="289" spans="1:13" s="30" customFormat="1" ht="13.2" x14ac:dyDescent="0.25">
      <c r="A289" s="149" t="s">
        <v>1046</v>
      </c>
      <c r="B289" s="32" t="s">
        <v>17</v>
      </c>
      <c r="C289" s="32" t="s">
        <v>17</v>
      </c>
      <c r="D289" s="32" t="s">
        <v>17</v>
      </c>
      <c r="E289" s="32" t="s">
        <v>17</v>
      </c>
      <c r="F289" s="32" t="s">
        <v>17</v>
      </c>
      <c r="G289" s="150">
        <v>3020.1</v>
      </c>
      <c r="H289" s="148" t="s">
        <v>1103</v>
      </c>
      <c r="I289" s="156" t="s">
        <v>944</v>
      </c>
      <c r="J289" s="159">
        <v>1000</v>
      </c>
      <c r="K289" s="158">
        <v>3020.1</v>
      </c>
      <c r="L289" s="157">
        <v>1</v>
      </c>
      <c r="M289" s="148" t="s">
        <v>1127</v>
      </c>
    </row>
    <row r="290" spans="1:13" s="30" customFormat="1" ht="13.2" x14ac:dyDescent="0.25">
      <c r="A290" s="149" t="s">
        <v>1033</v>
      </c>
      <c r="B290" s="32" t="s">
        <v>17</v>
      </c>
      <c r="C290" s="32" t="s">
        <v>17</v>
      </c>
      <c r="D290" s="32" t="s">
        <v>17</v>
      </c>
      <c r="E290" s="32" t="s">
        <v>17</v>
      </c>
      <c r="F290" s="32" t="s">
        <v>17</v>
      </c>
      <c r="G290" s="150">
        <v>2420</v>
      </c>
      <c r="H290" s="148" t="s">
        <v>1104</v>
      </c>
      <c r="I290" s="156" t="s">
        <v>944</v>
      </c>
      <c r="J290" s="159">
        <v>500</v>
      </c>
      <c r="K290" s="158">
        <v>2420</v>
      </c>
      <c r="L290" s="157">
        <v>1</v>
      </c>
      <c r="M290" s="148" t="s">
        <v>1127</v>
      </c>
    </row>
    <row r="291" spans="1:13" s="30" customFormat="1" ht="34.5" customHeight="1" x14ac:dyDescent="0.25">
      <c r="A291" s="149" t="s">
        <v>1050</v>
      </c>
      <c r="B291" s="32" t="s">
        <v>17</v>
      </c>
      <c r="C291" s="32" t="s">
        <v>17</v>
      </c>
      <c r="D291" s="32" t="s">
        <v>17</v>
      </c>
      <c r="E291" s="32" t="s">
        <v>17</v>
      </c>
      <c r="F291" s="32" t="s">
        <v>17</v>
      </c>
      <c r="G291" s="150">
        <v>627.20000000000005</v>
      </c>
      <c r="H291" s="148" t="s">
        <v>1089</v>
      </c>
      <c r="I291" s="156" t="s">
        <v>944</v>
      </c>
      <c r="J291" s="159">
        <v>100</v>
      </c>
      <c r="K291" s="158">
        <v>12.544</v>
      </c>
      <c r="L291" s="157">
        <v>50</v>
      </c>
      <c r="M291" s="148" t="s">
        <v>1127</v>
      </c>
    </row>
    <row r="292" spans="1:13" s="30" customFormat="1" ht="34.5" customHeight="1" x14ac:dyDescent="0.25">
      <c r="A292" s="149" t="s">
        <v>1051</v>
      </c>
      <c r="B292" s="32" t="s">
        <v>17</v>
      </c>
      <c r="C292" s="32" t="s">
        <v>17</v>
      </c>
      <c r="D292" s="32" t="s">
        <v>17</v>
      </c>
      <c r="E292" s="32" t="s">
        <v>17</v>
      </c>
      <c r="F292" s="32" t="s">
        <v>17</v>
      </c>
      <c r="G292" s="150">
        <v>341.18</v>
      </c>
      <c r="H292" s="148" t="s">
        <v>1105</v>
      </c>
      <c r="I292" s="156" t="s">
        <v>944</v>
      </c>
      <c r="J292" s="159">
        <v>60</v>
      </c>
      <c r="K292" s="158">
        <v>341.18</v>
      </c>
      <c r="L292" s="157">
        <v>1</v>
      </c>
      <c r="M292" s="148" t="s">
        <v>1127</v>
      </c>
    </row>
    <row r="293" spans="1:13" s="30" customFormat="1" ht="34.5" customHeight="1" x14ac:dyDescent="0.25">
      <c r="A293" s="149" t="s">
        <v>1052</v>
      </c>
      <c r="B293" s="32" t="s">
        <v>17</v>
      </c>
      <c r="C293" s="32" t="s">
        <v>17</v>
      </c>
      <c r="D293" s="32" t="s">
        <v>17</v>
      </c>
      <c r="E293" s="32" t="s">
        <v>17</v>
      </c>
      <c r="F293" s="32" t="s">
        <v>17</v>
      </c>
      <c r="G293" s="150">
        <v>23.9</v>
      </c>
      <c r="H293" s="148" t="s">
        <v>1106</v>
      </c>
      <c r="I293" s="156" t="s">
        <v>944</v>
      </c>
      <c r="J293" s="159">
        <v>100</v>
      </c>
      <c r="K293" s="158">
        <v>11.95</v>
      </c>
      <c r="L293" s="157">
        <v>2</v>
      </c>
      <c r="M293" s="148" t="s">
        <v>1127</v>
      </c>
    </row>
    <row r="294" spans="1:13" s="30" customFormat="1" ht="13.2" x14ac:dyDescent="0.25">
      <c r="A294" s="149" t="s">
        <v>1028</v>
      </c>
      <c r="B294" s="32" t="s">
        <v>17</v>
      </c>
      <c r="C294" s="32" t="s">
        <v>17</v>
      </c>
      <c r="D294" s="32" t="s">
        <v>17</v>
      </c>
      <c r="E294" s="32" t="s">
        <v>17</v>
      </c>
      <c r="F294" s="32" t="s">
        <v>17</v>
      </c>
      <c r="G294" s="150">
        <v>184.8</v>
      </c>
      <c r="H294" s="148" t="s">
        <v>1107</v>
      </c>
      <c r="I294" s="156" t="s">
        <v>944</v>
      </c>
      <c r="J294" s="159">
        <v>100</v>
      </c>
      <c r="K294" s="158">
        <v>6.16</v>
      </c>
      <c r="L294" s="157">
        <v>30</v>
      </c>
      <c r="M294" s="148" t="s">
        <v>1127</v>
      </c>
    </row>
    <row r="295" spans="1:13" s="30" customFormat="1" ht="13.2" x14ac:dyDescent="0.25">
      <c r="A295" s="149" t="s">
        <v>1053</v>
      </c>
      <c r="B295" s="32" t="s">
        <v>17</v>
      </c>
      <c r="C295" s="32" t="s">
        <v>17</v>
      </c>
      <c r="D295" s="32" t="s">
        <v>17</v>
      </c>
      <c r="E295" s="32" t="s">
        <v>17</v>
      </c>
      <c r="F295" s="32" t="s">
        <v>17</v>
      </c>
      <c r="G295" s="150">
        <v>918.51</v>
      </c>
      <c r="H295" s="148" t="s">
        <v>1108</v>
      </c>
      <c r="I295" s="156" t="s">
        <v>944</v>
      </c>
      <c r="J295" s="159">
        <v>500</v>
      </c>
      <c r="K295" s="158">
        <v>918.51</v>
      </c>
      <c r="L295" s="157">
        <v>1</v>
      </c>
      <c r="M295" s="148" t="s">
        <v>1127</v>
      </c>
    </row>
    <row r="296" spans="1:13" s="30" customFormat="1" ht="13.2" x14ac:dyDescent="0.25">
      <c r="A296" s="149" t="s">
        <v>1054</v>
      </c>
      <c r="B296" s="32" t="s">
        <v>17</v>
      </c>
      <c r="C296" s="32" t="s">
        <v>17</v>
      </c>
      <c r="D296" s="32" t="s">
        <v>17</v>
      </c>
      <c r="E296" s="32" t="s">
        <v>17</v>
      </c>
      <c r="F296" s="32" t="s">
        <v>17</v>
      </c>
      <c r="G296" s="150">
        <v>363</v>
      </c>
      <c r="H296" s="148" t="s">
        <v>1108</v>
      </c>
      <c r="I296" s="156" t="s">
        <v>944</v>
      </c>
      <c r="J296" s="159">
        <v>100</v>
      </c>
      <c r="K296" s="158">
        <v>363</v>
      </c>
      <c r="L296" s="157">
        <v>1</v>
      </c>
      <c r="M296" s="148" t="s">
        <v>1127</v>
      </c>
    </row>
    <row r="297" spans="1:13" s="30" customFormat="1" ht="13.2" x14ac:dyDescent="0.25">
      <c r="A297" s="149" t="s">
        <v>1027</v>
      </c>
      <c r="B297" s="32" t="s">
        <v>17</v>
      </c>
      <c r="C297" s="32" t="s">
        <v>17</v>
      </c>
      <c r="D297" s="32" t="s">
        <v>17</v>
      </c>
      <c r="E297" s="32" t="s">
        <v>17</v>
      </c>
      <c r="F297" s="32" t="s">
        <v>17</v>
      </c>
      <c r="G297" s="150">
        <v>337.5</v>
      </c>
      <c r="H297" s="148" t="s">
        <v>1109</v>
      </c>
      <c r="I297" s="156" t="s">
        <v>944</v>
      </c>
      <c r="J297" s="159">
        <v>41.31</v>
      </c>
      <c r="K297" s="158">
        <v>337.5</v>
      </c>
      <c r="L297" s="157">
        <v>1</v>
      </c>
      <c r="M297" s="148" t="s">
        <v>1127</v>
      </c>
    </row>
    <row r="298" spans="1:13" s="30" customFormat="1" ht="13.2" x14ac:dyDescent="0.25">
      <c r="A298" s="149" t="s">
        <v>1055</v>
      </c>
      <c r="B298" s="32" t="s">
        <v>17</v>
      </c>
      <c r="C298" s="32" t="s">
        <v>17</v>
      </c>
      <c r="D298" s="32" t="s">
        <v>17</v>
      </c>
      <c r="E298" s="32" t="s">
        <v>17</v>
      </c>
      <c r="F298" s="32" t="s">
        <v>17</v>
      </c>
      <c r="G298" s="150">
        <v>257.14999999999998</v>
      </c>
      <c r="H298" s="148" t="s">
        <v>1110</v>
      </c>
      <c r="I298" s="156" t="s">
        <v>944</v>
      </c>
      <c r="J298" s="159">
        <v>100</v>
      </c>
      <c r="K298" s="158">
        <v>12.857499999999998</v>
      </c>
      <c r="L298" s="157">
        <v>20</v>
      </c>
      <c r="M298" s="148" t="s">
        <v>1127</v>
      </c>
    </row>
    <row r="299" spans="1:13" s="30" customFormat="1" ht="34.5" customHeight="1" x14ac:dyDescent="0.25">
      <c r="A299" s="149" t="s">
        <v>1025</v>
      </c>
      <c r="B299" s="32" t="s">
        <v>17</v>
      </c>
      <c r="C299" s="32" t="s">
        <v>17</v>
      </c>
      <c r="D299" s="32" t="s">
        <v>17</v>
      </c>
      <c r="E299" s="32" t="s">
        <v>17</v>
      </c>
      <c r="F299" s="32" t="s">
        <v>17</v>
      </c>
      <c r="G299" s="150">
        <v>109.65</v>
      </c>
      <c r="H299" s="148" t="s">
        <v>1111</v>
      </c>
      <c r="I299" s="156" t="s">
        <v>944</v>
      </c>
      <c r="J299" s="159">
        <v>100</v>
      </c>
      <c r="K299" s="158">
        <v>5.4824999999999999</v>
      </c>
      <c r="L299" s="157">
        <v>20</v>
      </c>
      <c r="M299" s="148" t="s">
        <v>1127</v>
      </c>
    </row>
    <row r="300" spans="1:13" s="30" customFormat="1" ht="34.5" customHeight="1" x14ac:dyDescent="0.25">
      <c r="A300" s="149" t="s">
        <v>1056</v>
      </c>
      <c r="B300" s="32" t="s">
        <v>17</v>
      </c>
      <c r="C300" s="32" t="s">
        <v>17</v>
      </c>
      <c r="D300" s="32" t="s">
        <v>17</v>
      </c>
      <c r="E300" s="32" t="s">
        <v>17</v>
      </c>
      <c r="F300" s="32" t="s">
        <v>17</v>
      </c>
      <c r="G300" s="150">
        <v>100.77</v>
      </c>
      <c r="H300" s="148" t="s">
        <v>1112</v>
      </c>
      <c r="I300" s="156" t="s">
        <v>944</v>
      </c>
      <c r="J300" s="159">
        <v>1200</v>
      </c>
      <c r="K300" s="158">
        <v>100.77</v>
      </c>
      <c r="L300" s="157">
        <v>1</v>
      </c>
      <c r="M300" s="148" t="s">
        <v>1127</v>
      </c>
    </row>
    <row r="301" spans="1:13" s="30" customFormat="1" ht="34.5" customHeight="1" x14ac:dyDescent="0.25">
      <c r="A301" s="149" t="s">
        <v>1057</v>
      </c>
      <c r="B301" s="32" t="s">
        <v>17</v>
      </c>
      <c r="C301" s="32" t="s">
        <v>17</v>
      </c>
      <c r="D301" s="32" t="s">
        <v>17</v>
      </c>
      <c r="E301" s="32" t="s">
        <v>17</v>
      </c>
      <c r="F301" s="32" t="s">
        <v>17</v>
      </c>
      <c r="G301" s="150">
        <v>63.53</v>
      </c>
      <c r="H301" s="148" t="s">
        <v>1113</v>
      </c>
      <c r="I301" s="156" t="s">
        <v>944</v>
      </c>
      <c r="J301" s="159">
        <v>500</v>
      </c>
      <c r="K301" s="158">
        <v>63.53</v>
      </c>
      <c r="L301" s="157">
        <v>1</v>
      </c>
      <c r="M301" s="148" t="s">
        <v>1127</v>
      </c>
    </row>
    <row r="302" spans="1:13" s="30" customFormat="1" ht="13.2" x14ac:dyDescent="0.25">
      <c r="A302" s="149" t="s">
        <v>1025</v>
      </c>
      <c r="B302" s="32" t="s">
        <v>17</v>
      </c>
      <c r="C302" s="32" t="s">
        <v>17</v>
      </c>
      <c r="D302" s="32" t="s">
        <v>17</v>
      </c>
      <c r="E302" s="32" t="s">
        <v>17</v>
      </c>
      <c r="F302" s="32" t="s">
        <v>17</v>
      </c>
      <c r="G302" s="150">
        <v>47.04</v>
      </c>
      <c r="H302" s="148" t="s">
        <v>1114</v>
      </c>
      <c r="I302" s="156" t="s">
        <v>944</v>
      </c>
      <c r="J302" s="159">
        <v>100</v>
      </c>
      <c r="K302" s="158">
        <v>4.7039999999999997</v>
      </c>
      <c r="L302" s="157">
        <v>10</v>
      </c>
      <c r="M302" s="148" t="s">
        <v>1127</v>
      </c>
    </row>
    <row r="303" spans="1:13" s="30" customFormat="1" ht="13.2" x14ac:dyDescent="0.25">
      <c r="A303" s="149" t="s">
        <v>1026</v>
      </c>
      <c r="B303" s="32" t="s">
        <v>17</v>
      </c>
      <c r="C303" s="32" t="s">
        <v>17</v>
      </c>
      <c r="D303" s="32" t="s">
        <v>17</v>
      </c>
      <c r="E303" s="32" t="s">
        <v>17</v>
      </c>
      <c r="F303" s="32" t="s">
        <v>17</v>
      </c>
      <c r="G303" s="150">
        <v>38.72</v>
      </c>
      <c r="H303" s="148" t="s">
        <v>1074</v>
      </c>
      <c r="I303" s="156" t="s">
        <v>944</v>
      </c>
      <c r="J303" s="159">
        <v>1000</v>
      </c>
      <c r="K303" s="158">
        <v>38.72</v>
      </c>
      <c r="L303" s="157">
        <v>1</v>
      </c>
      <c r="M303" s="148" t="s">
        <v>1127</v>
      </c>
    </row>
    <row r="304" spans="1:13" s="30" customFormat="1" ht="34.5" customHeight="1" x14ac:dyDescent="0.25">
      <c r="A304" s="149" t="s">
        <v>1039</v>
      </c>
      <c r="B304" s="32" t="s">
        <v>17</v>
      </c>
      <c r="C304" s="32" t="s">
        <v>17</v>
      </c>
      <c r="D304" s="32" t="s">
        <v>17</v>
      </c>
      <c r="E304" s="32" t="s">
        <v>17</v>
      </c>
      <c r="F304" s="32" t="s">
        <v>17</v>
      </c>
      <c r="G304" s="150">
        <v>544.32000000000005</v>
      </c>
      <c r="H304" s="148" t="s">
        <v>1115</v>
      </c>
      <c r="I304" s="156" t="s">
        <v>944</v>
      </c>
      <c r="J304" s="159">
        <v>100</v>
      </c>
      <c r="K304" s="158">
        <v>18.144000000000002</v>
      </c>
      <c r="L304" s="157">
        <v>30</v>
      </c>
      <c r="M304" s="148" t="s">
        <v>1127</v>
      </c>
    </row>
    <row r="305" spans="1:13" s="30" customFormat="1" ht="34.5" customHeight="1" x14ac:dyDescent="0.25">
      <c r="A305" s="149" t="s">
        <v>1039</v>
      </c>
      <c r="B305" s="32" t="s">
        <v>17</v>
      </c>
      <c r="C305" s="32" t="s">
        <v>17</v>
      </c>
      <c r="D305" s="32" t="s">
        <v>17</v>
      </c>
      <c r="E305" s="32" t="s">
        <v>17</v>
      </c>
      <c r="F305" s="32" t="s">
        <v>17</v>
      </c>
      <c r="G305" s="150">
        <v>1612.71</v>
      </c>
      <c r="H305" s="148" t="s">
        <v>1116</v>
      </c>
      <c r="I305" s="156" t="s">
        <v>944</v>
      </c>
      <c r="J305" s="159">
        <v>100</v>
      </c>
      <c r="K305" s="158">
        <v>20.158875000000002</v>
      </c>
      <c r="L305" s="157">
        <v>80</v>
      </c>
      <c r="M305" s="148" t="s">
        <v>1127</v>
      </c>
    </row>
    <row r="306" spans="1:13" s="30" customFormat="1" ht="34.5" customHeight="1" x14ac:dyDescent="0.25">
      <c r="A306" s="149" t="s">
        <v>1034</v>
      </c>
      <c r="B306" s="32" t="s">
        <v>17</v>
      </c>
      <c r="C306" s="32" t="s">
        <v>17</v>
      </c>
      <c r="D306" s="32" t="s">
        <v>17</v>
      </c>
      <c r="E306" s="32" t="s">
        <v>17</v>
      </c>
      <c r="F306" s="32" t="s">
        <v>17</v>
      </c>
      <c r="G306" s="150">
        <v>420</v>
      </c>
      <c r="H306" s="148" t="s">
        <v>1117</v>
      </c>
      <c r="I306" s="156" t="s">
        <v>944</v>
      </c>
      <c r="J306" s="159">
        <v>86</v>
      </c>
      <c r="K306" s="158">
        <v>420</v>
      </c>
      <c r="L306" s="157">
        <v>1</v>
      </c>
      <c r="M306" s="148" t="s">
        <v>1127</v>
      </c>
    </row>
    <row r="307" spans="1:13" s="30" customFormat="1" ht="13.2" x14ac:dyDescent="0.25">
      <c r="A307" s="149" t="s">
        <v>1058</v>
      </c>
      <c r="B307" s="32" t="s">
        <v>17</v>
      </c>
      <c r="C307" s="32" t="s">
        <v>17</v>
      </c>
      <c r="D307" s="32" t="s">
        <v>17</v>
      </c>
      <c r="E307" s="32" t="s">
        <v>17</v>
      </c>
      <c r="F307" s="32" t="s">
        <v>17</v>
      </c>
      <c r="G307" s="150">
        <v>120.4</v>
      </c>
      <c r="H307" s="148" t="s">
        <v>1118</v>
      </c>
      <c r="I307" s="156" t="s">
        <v>944</v>
      </c>
      <c r="J307" s="159">
        <v>1000</v>
      </c>
      <c r="K307" s="158">
        <v>120.4</v>
      </c>
      <c r="L307" s="157">
        <v>1</v>
      </c>
      <c r="M307" s="148" t="s">
        <v>1127</v>
      </c>
    </row>
    <row r="308" spans="1:13" s="30" customFormat="1" ht="13.2" x14ac:dyDescent="0.25">
      <c r="A308" s="149" t="s">
        <v>1059</v>
      </c>
      <c r="B308" s="32" t="s">
        <v>17</v>
      </c>
      <c r="C308" s="32" t="s">
        <v>17</v>
      </c>
      <c r="D308" s="32" t="s">
        <v>17</v>
      </c>
      <c r="E308" s="32" t="s">
        <v>17</v>
      </c>
      <c r="F308" s="32" t="s">
        <v>17</v>
      </c>
      <c r="G308" s="150">
        <v>120.39</v>
      </c>
      <c r="H308" s="148" t="s">
        <v>1094</v>
      </c>
      <c r="I308" s="156" t="s">
        <v>944</v>
      </c>
      <c r="J308" s="159">
        <v>1000</v>
      </c>
      <c r="K308" s="158">
        <v>120.39</v>
      </c>
      <c r="L308" s="157">
        <v>1</v>
      </c>
      <c r="M308" s="148" t="s">
        <v>1127</v>
      </c>
    </row>
    <row r="309" spans="1:13" s="30" customFormat="1" ht="13.2" x14ac:dyDescent="0.25">
      <c r="A309" s="149" t="s">
        <v>1059</v>
      </c>
      <c r="B309" s="32" t="s">
        <v>17</v>
      </c>
      <c r="C309" s="32" t="s">
        <v>17</v>
      </c>
      <c r="D309" s="32" t="s">
        <v>17</v>
      </c>
      <c r="E309" s="32" t="s">
        <v>17</v>
      </c>
      <c r="F309" s="32" t="s">
        <v>17</v>
      </c>
      <c r="G309" s="150">
        <v>651.22</v>
      </c>
      <c r="H309" s="148" t="s">
        <v>1092</v>
      </c>
      <c r="I309" s="156" t="s">
        <v>944</v>
      </c>
      <c r="J309" s="159">
        <v>100</v>
      </c>
      <c r="K309" s="158">
        <v>32.561</v>
      </c>
      <c r="L309" s="157">
        <v>20</v>
      </c>
      <c r="M309" s="148" t="s">
        <v>1127</v>
      </c>
    </row>
    <row r="310" spans="1:13" s="30" customFormat="1" ht="34.5" customHeight="1" x14ac:dyDescent="0.25">
      <c r="A310" s="149" t="s">
        <v>1060</v>
      </c>
      <c r="B310" s="32" t="s">
        <v>17</v>
      </c>
      <c r="C310" s="32" t="s">
        <v>17</v>
      </c>
      <c r="D310" s="32" t="s">
        <v>17</v>
      </c>
      <c r="E310" s="32" t="s">
        <v>17</v>
      </c>
      <c r="F310" s="32" t="s">
        <v>17</v>
      </c>
      <c r="G310" s="150">
        <v>338.69</v>
      </c>
      <c r="H310" s="148" t="s">
        <v>1119</v>
      </c>
      <c r="I310" s="156" t="s">
        <v>944</v>
      </c>
      <c r="J310" s="159">
        <v>100</v>
      </c>
      <c r="K310" s="158">
        <v>4.233625</v>
      </c>
      <c r="L310" s="157">
        <v>80</v>
      </c>
      <c r="M310" s="148" t="s">
        <v>1127</v>
      </c>
    </row>
    <row r="311" spans="1:13" s="30" customFormat="1" ht="34.5" customHeight="1" x14ac:dyDescent="0.25">
      <c r="A311" s="149" t="s">
        <v>1061</v>
      </c>
      <c r="B311" s="32" t="s">
        <v>17</v>
      </c>
      <c r="C311" s="32" t="s">
        <v>17</v>
      </c>
      <c r="D311" s="32" t="s">
        <v>17</v>
      </c>
      <c r="E311" s="32" t="s">
        <v>17</v>
      </c>
      <c r="F311" s="32" t="s">
        <v>17</v>
      </c>
      <c r="G311" s="150">
        <v>465.81</v>
      </c>
      <c r="H311" s="148" t="s">
        <v>1120</v>
      </c>
      <c r="I311" s="156" t="s">
        <v>944</v>
      </c>
      <c r="J311" s="159">
        <v>100</v>
      </c>
      <c r="K311" s="158">
        <v>465.81</v>
      </c>
      <c r="L311" s="157">
        <v>1</v>
      </c>
      <c r="M311" s="148" t="s">
        <v>1127</v>
      </c>
    </row>
    <row r="312" spans="1:13" s="30" customFormat="1" ht="34.5" customHeight="1" x14ac:dyDescent="0.25">
      <c r="A312" s="149" t="s">
        <v>1061</v>
      </c>
      <c r="B312" s="32" t="s">
        <v>17</v>
      </c>
      <c r="C312" s="32" t="s">
        <v>17</v>
      </c>
      <c r="D312" s="32" t="s">
        <v>17</v>
      </c>
      <c r="E312" s="32" t="s">
        <v>17</v>
      </c>
      <c r="F312" s="32" t="s">
        <v>17</v>
      </c>
      <c r="G312" s="150">
        <v>2187.3200000000002</v>
      </c>
      <c r="H312" s="148" t="s">
        <v>1121</v>
      </c>
      <c r="I312" s="156" t="s">
        <v>944</v>
      </c>
      <c r="J312" s="159">
        <v>1000</v>
      </c>
      <c r="K312" s="158">
        <v>2187.3200000000002</v>
      </c>
      <c r="L312" s="157">
        <v>1</v>
      </c>
      <c r="M312" s="148" t="s">
        <v>1127</v>
      </c>
    </row>
    <row r="313" spans="1:13" s="30" customFormat="1" ht="13.2" x14ac:dyDescent="0.25">
      <c r="A313" s="149" t="s">
        <v>365</v>
      </c>
      <c r="B313" s="32" t="s">
        <v>17</v>
      </c>
      <c r="C313" s="32" t="s">
        <v>17</v>
      </c>
      <c r="D313" s="32" t="s">
        <v>17</v>
      </c>
      <c r="E313" s="32" t="s">
        <v>17</v>
      </c>
      <c r="F313" s="32" t="s">
        <v>17</v>
      </c>
      <c r="G313" s="150">
        <v>399.29</v>
      </c>
      <c r="H313" s="148" t="s">
        <v>1122</v>
      </c>
      <c r="I313" s="156" t="s">
        <v>944</v>
      </c>
      <c r="J313" s="159">
        <v>110</v>
      </c>
      <c r="K313" s="158">
        <v>399.29</v>
      </c>
      <c r="L313" s="157">
        <v>1</v>
      </c>
      <c r="M313" s="148" t="s">
        <v>1127</v>
      </c>
    </row>
    <row r="314" spans="1:13" s="30" customFormat="1" ht="13.2" x14ac:dyDescent="0.25">
      <c r="A314" s="149" t="s">
        <v>1062</v>
      </c>
      <c r="B314" s="32" t="s">
        <v>17</v>
      </c>
      <c r="C314" s="32" t="s">
        <v>17</v>
      </c>
      <c r="D314" s="32" t="s">
        <v>17</v>
      </c>
      <c r="E314" s="32" t="s">
        <v>17</v>
      </c>
      <c r="F314" s="32" t="s">
        <v>17</v>
      </c>
      <c r="G314" s="150">
        <v>3.99</v>
      </c>
      <c r="H314" s="148" t="s">
        <v>1123</v>
      </c>
      <c r="I314" s="156" t="s">
        <v>1067</v>
      </c>
      <c r="J314" s="159">
        <v>10</v>
      </c>
      <c r="K314" s="158">
        <v>3.99</v>
      </c>
      <c r="L314" s="157">
        <v>1</v>
      </c>
      <c r="M314" s="148" t="s">
        <v>1127</v>
      </c>
    </row>
    <row r="315" spans="1:13" s="30" customFormat="1" ht="34.5" customHeight="1" x14ac:dyDescent="0.25">
      <c r="A315" s="149" t="s">
        <v>1062</v>
      </c>
      <c r="B315" s="32" t="s">
        <v>17</v>
      </c>
      <c r="C315" s="32" t="s">
        <v>17</v>
      </c>
      <c r="D315" s="32" t="s">
        <v>17</v>
      </c>
      <c r="E315" s="32" t="s">
        <v>17</v>
      </c>
      <c r="F315" s="32" t="s">
        <v>17</v>
      </c>
      <c r="G315" s="150">
        <v>4.43</v>
      </c>
      <c r="H315" s="148" t="s">
        <v>1123</v>
      </c>
      <c r="I315" s="156" t="s">
        <v>1067</v>
      </c>
      <c r="J315" s="159">
        <v>10</v>
      </c>
      <c r="K315" s="158">
        <v>4.43</v>
      </c>
      <c r="L315" s="157">
        <v>1</v>
      </c>
      <c r="M315" s="148" t="s">
        <v>1127</v>
      </c>
    </row>
    <row r="316" spans="1:13" s="30" customFormat="1" ht="34.5" customHeight="1" x14ac:dyDescent="0.25">
      <c r="A316" s="149" t="s">
        <v>1028</v>
      </c>
      <c r="B316" s="32" t="s">
        <v>17</v>
      </c>
      <c r="C316" s="32" t="s">
        <v>17</v>
      </c>
      <c r="D316" s="32" t="s">
        <v>17</v>
      </c>
      <c r="E316" s="32" t="s">
        <v>17</v>
      </c>
      <c r="F316" s="32" t="s">
        <v>17</v>
      </c>
      <c r="G316" s="150">
        <v>167.7</v>
      </c>
      <c r="H316" s="148" t="s">
        <v>1124</v>
      </c>
      <c r="I316" s="156" t="s">
        <v>944</v>
      </c>
      <c r="J316" s="159">
        <v>100</v>
      </c>
      <c r="K316" s="158">
        <v>5.59</v>
      </c>
      <c r="L316" s="157">
        <v>30</v>
      </c>
      <c r="M316" s="148" t="s">
        <v>1127</v>
      </c>
    </row>
    <row r="317" spans="1:13" s="30" customFormat="1" ht="13.2" x14ac:dyDescent="0.25">
      <c r="A317" s="149" t="s">
        <v>1026</v>
      </c>
      <c r="B317" s="32" t="s">
        <v>17</v>
      </c>
      <c r="C317" s="32" t="s">
        <v>17</v>
      </c>
      <c r="D317" s="32" t="s">
        <v>17</v>
      </c>
      <c r="E317" s="32" t="s">
        <v>17</v>
      </c>
      <c r="F317" s="32" t="s">
        <v>17</v>
      </c>
      <c r="G317" s="150">
        <v>44.57</v>
      </c>
      <c r="H317" s="148" t="s">
        <v>1125</v>
      </c>
      <c r="I317" s="156" t="s">
        <v>944</v>
      </c>
      <c r="J317" s="159">
        <v>100</v>
      </c>
      <c r="K317" s="158">
        <v>4.4569999999999999</v>
      </c>
      <c r="L317" s="157">
        <v>10</v>
      </c>
      <c r="M317" s="148" t="s">
        <v>1127</v>
      </c>
    </row>
    <row r="318" spans="1:13" s="30" customFormat="1" ht="13.2" x14ac:dyDescent="0.25">
      <c r="A318" s="149" t="s">
        <v>1063</v>
      </c>
      <c r="B318" s="32" t="s">
        <v>17</v>
      </c>
      <c r="C318" s="32" t="s">
        <v>17</v>
      </c>
      <c r="D318" s="32" t="s">
        <v>17</v>
      </c>
      <c r="E318" s="32" t="s">
        <v>17</v>
      </c>
      <c r="F318" s="32" t="s">
        <v>17</v>
      </c>
      <c r="G318" s="150">
        <v>119.8</v>
      </c>
      <c r="H318" s="148" t="s">
        <v>1125</v>
      </c>
      <c r="I318" s="156" t="s">
        <v>944</v>
      </c>
      <c r="J318" s="159">
        <v>33</v>
      </c>
      <c r="K318" s="158">
        <v>119.8</v>
      </c>
      <c r="L318" s="157">
        <v>1</v>
      </c>
      <c r="M318" s="148" t="s">
        <v>1127</v>
      </c>
    </row>
    <row r="319" spans="1:13" s="30" customFormat="1" ht="13.2" x14ac:dyDescent="0.25">
      <c r="A319" s="149" t="s">
        <v>1064</v>
      </c>
      <c r="B319" s="32" t="s">
        <v>17</v>
      </c>
      <c r="C319" s="32" t="s">
        <v>17</v>
      </c>
      <c r="D319" s="32" t="s">
        <v>17</v>
      </c>
      <c r="E319" s="32" t="s">
        <v>17</v>
      </c>
      <c r="F319" s="32" t="s">
        <v>17</v>
      </c>
      <c r="G319" s="150">
        <v>121</v>
      </c>
      <c r="H319" s="148" t="s">
        <v>1126</v>
      </c>
      <c r="I319" s="156" t="s">
        <v>944</v>
      </c>
      <c r="J319" s="159">
        <v>2000</v>
      </c>
      <c r="K319" s="158">
        <v>121</v>
      </c>
      <c r="L319" s="157">
        <v>1</v>
      </c>
      <c r="M319" s="148" t="s">
        <v>1127</v>
      </c>
    </row>
    <row r="320" spans="1:13" s="92" customFormat="1" x14ac:dyDescent="0.3">
      <c r="A320" s="151" t="s">
        <v>888</v>
      </c>
      <c r="B320" s="152"/>
      <c r="C320" s="152"/>
      <c r="D320" s="152"/>
      <c r="E320" s="152"/>
      <c r="F320" s="153"/>
      <c r="G320" s="154">
        <f>SUM(G321:G343)</f>
        <v>16539.45</v>
      </c>
      <c r="H320" s="152"/>
      <c r="I320" s="152"/>
      <c r="J320" s="152"/>
      <c r="K320" s="152"/>
      <c r="L320" s="155"/>
      <c r="M320" s="152"/>
    </row>
    <row r="321" spans="1:13" x14ac:dyDescent="0.25">
      <c r="A321" s="149" t="s">
        <v>197</v>
      </c>
      <c r="B321" s="32" t="s">
        <v>17</v>
      </c>
      <c r="C321" s="32" t="s">
        <v>17</v>
      </c>
      <c r="D321" s="32" t="s">
        <v>17</v>
      </c>
      <c r="E321" s="32" t="s">
        <v>17</v>
      </c>
      <c r="F321" s="32" t="s">
        <v>17</v>
      </c>
      <c r="G321" s="150">
        <v>116.16</v>
      </c>
      <c r="H321" s="148" t="s">
        <v>1136</v>
      </c>
      <c r="I321" s="156" t="s">
        <v>944</v>
      </c>
      <c r="J321" s="159">
        <v>100</v>
      </c>
      <c r="K321" s="158">
        <v>3.8719999999999999</v>
      </c>
      <c r="L321" s="157">
        <v>30</v>
      </c>
      <c r="M321" s="148" t="s">
        <v>1127</v>
      </c>
    </row>
    <row r="322" spans="1:13" x14ac:dyDescent="0.25">
      <c r="A322" s="149" t="s">
        <v>1044</v>
      </c>
      <c r="B322" s="32" t="s">
        <v>17</v>
      </c>
      <c r="C322" s="32" t="s">
        <v>17</v>
      </c>
      <c r="D322" s="32" t="s">
        <v>17</v>
      </c>
      <c r="E322" s="32" t="s">
        <v>17</v>
      </c>
      <c r="F322" s="32" t="s">
        <v>17</v>
      </c>
      <c r="G322" s="150">
        <v>580.01</v>
      </c>
      <c r="H322" s="148" t="s">
        <v>1137</v>
      </c>
      <c r="I322" s="156" t="s">
        <v>944</v>
      </c>
      <c r="J322" s="159">
        <v>500</v>
      </c>
      <c r="K322" s="158">
        <v>580.01</v>
      </c>
      <c r="L322" s="157">
        <v>1</v>
      </c>
      <c r="M322" s="148" t="s">
        <v>1127</v>
      </c>
    </row>
    <row r="323" spans="1:13" x14ac:dyDescent="0.25">
      <c r="A323" s="149" t="s">
        <v>1044</v>
      </c>
      <c r="B323" s="32" t="s">
        <v>17</v>
      </c>
      <c r="C323" s="32" t="s">
        <v>17</v>
      </c>
      <c r="D323" s="32" t="s">
        <v>17</v>
      </c>
      <c r="E323" s="32" t="s">
        <v>17</v>
      </c>
      <c r="F323" s="32" t="s">
        <v>17</v>
      </c>
      <c r="G323" s="150">
        <v>604.03</v>
      </c>
      <c r="H323" s="148" t="s">
        <v>1138</v>
      </c>
      <c r="I323" s="156" t="s">
        <v>944</v>
      </c>
      <c r="J323" s="159">
        <v>500</v>
      </c>
      <c r="K323" s="158">
        <v>604.03</v>
      </c>
      <c r="L323" s="157">
        <v>1</v>
      </c>
      <c r="M323" s="148" t="s">
        <v>1127</v>
      </c>
    </row>
    <row r="324" spans="1:13" x14ac:dyDescent="0.25">
      <c r="A324" s="149" t="s">
        <v>1034</v>
      </c>
      <c r="B324" s="32" t="s">
        <v>17</v>
      </c>
      <c r="C324" s="32" t="s">
        <v>17</v>
      </c>
      <c r="D324" s="32" t="s">
        <v>17</v>
      </c>
      <c r="E324" s="32" t="s">
        <v>17</v>
      </c>
      <c r="F324" s="32" t="s">
        <v>17</v>
      </c>
      <c r="G324" s="150">
        <v>7318.85</v>
      </c>
      <c r="H324" s="148" t="s">
        <v>1139</v>
      </c>
      <c r="I324" s="156" t="s">
        <v>944</v>
      </c>
      <c r="J324" s="159">
        <v>700</v>
      </c>
      <c r="K324" s="158">
        <v>7318.85</v>
      </c>
      <c r="L324" s="157">
        <v>1</v>
      </c>
      <c r="M324" s="148" t="s">
        <v>1127</v>
      </c>
    </row>
    <row r="325" spans="1:13" x14ac:dyDescent="0.25">
      <c r="A325" s="149" t="s">
        <v>1034</v>
      </c>
      <c r="B325" s="32" t="s">
        <v>17</v>
      </c>
      <c r="C325" s="32" t="s">
        <v>17</v>
      </c>
      <c r="D325" s="32" t="s">
        <v>17</v>
      </c>
      <c r="E325" s="32" t="s">
        <v>17</v>
      </c>
      <c r="F325" s="32" t="s">
        <v>17</v>
      </c>
      <c r="G325" s="150">
        <v>3820.12</v>
      </c>
      <c r="H325" s="148" t="s">
        <v>1140</v>
      </c>
      <c r="I325" s="156" t="s">
        <v>944</v>
      </c>
      <c r="J325" s="159">
        <v>400</v>
      </c>
      <c r="K325" s="158">
        <v>3820.12</v>
      </c>
      <c r="L325" s="157">
        <v>1</v>
      </c>
      <c r="M325" s="148" t="s">
        <v>1127</v>
      </c>
    </row>
    <row r="326" spans="1:13" x14ac:dyDescent="0.25">
      <c r="A326" s="149" t="s">
        <v>1039</v>
      </c>
      <c r="B326" s="32" t="s">
        <v>17</v>
      </c>
      <c r="C326" s="32" t="s">
        <v>17</v>
      </c>
      <c r="D326" s="32" t="s">
        <v>17</v>
      </c>
      <c r="E326" s="32" t="s">
        <v>17</v>
      </c>
      <c r="F326" s="32" t="s">
        <v>17</v>
      </c>
      <c r="G326" s="150">
        <v>154.34</v>
      </c>
      <c r="H326" s="148" t="s">
        <v>1141</v>
      </c>
      <c r="I326" s="156" t="s">
        <v>944</v>
      </c>
      <c r="J326" s="159">
        <v>100</v>
      </c>
      <c r="K326" s="158">
        <v>15.434000000000001</v>
      </c>
      <c r="L326" s="157">
        <v>10</v>
      </c>
      <c r="M326" s="148" t="s">
        <v>1127</v>
      </c>
    </row>
    <row r="327" spans="1:13" x14ac:dyDescent="0.25">
      <c r="A327" s="149" t="s">
        <v>1039</v>
      </c>
      <c r="B327" s="32" t="s">
        <v>17</v>
      </c>
      <c r="C327" s="32" t="s">
        <v>17</v>
      </c>
      <c r="D327" s="32" t="s">
        <v>17</v>
      </c>
      <c r="E327" s="32" t="s">
        <v>17</v>
      </c>
      <c r="F327" s="32" t="s">
        <v>17</v>
      </c>
      <c r="G327" s="150">
        <v>101.69</v>
      </c>
      <c r="H327" s="148" t="s">
        <v>1141</v>
      </c>
      <c r="I327" s="156" t="s">
        <v>944</v>
      </c>
      <c r="J327" s="159">
        <v>100</v>
      </c>
      <c r="K327" s="158">
        <v>10.169</v>
      </c>
      <c r="L327" s="157">
        <v>10</v>
      </c>
      <c r="M327" s="148" t="s">
        <v>1127</v>
      </c>
    </row>
    <row r="328" spans="1:13" x14ac:dyDescent="0.25">
      <c r="A328" s="149" t="s">
        <v>1128</v>
      </c>
      <c r="B328" s="32" t="s">
        <v>17</v>
      </c>
      <c r="C328" s="32" t="s">
        <v>17</v>
      </c>
      <c r="D328" s="32" t="s">
        <v>17</v>
      </c>
      <c r="E328" s="32" t="s">
        <v>17</v>
      </c>
      <c r="F328" s="32" t="s">
        <v>17</v>
      </c>
      <c r="G328" s="150">
        <v>39.93</v>
      </c>
      <c r="H328" s="148" t="s">
        <v>1142</v>
      </c>
      <c r="I328" s="156" t="s">
        <v>944</v>
      </c>
      <c r="J328" s="159">
        <v>500</v>
      </c>
      <c r="K328" s="158">
        <v>39.93</v>
      </c>
      <c r="L328" s="157">
        <v>1</v>
      </c>
      <c r="M328" s="148" t="s">
        <v>1127</v>
      </c>
    </row>
    <row r="329" spans="1:13" x14ac:dyDescent="0.25">
      <c r="A329" s="149" t="s">
        <v>1128</v>
      </c>
      <c r="B329" s="32" t="s">
        <v>17</v>
      </c>
      <c r="C329" s="32" t="s">
        <v>17</v>
      </c>
      <c r="D329" s="32" t="s">
        <v>17</v>
      </c>
      <c r="E329" s="32" t="s">
        <v>17</v>
      </c>
      <c r="F329" s="32" t="s">
        <v>17</v>
      </c>
      <c r="G329" s="150">
        <v>39.93</v>
      </c>
      <c r="H329" s="148" t="s">
        <v>1143</v>
      </c>
      <c r="I329" s="156" t="s">
        <v>944</v>
      </c>
      <c r="J329" s="159">
        <v>500</v>
      </c>
      <c r="K329" s="158">
        <v>39.93</v>
      </c>
      <c r="L329" s="157">
        <v>1</v>
      </c>
      <c r="M329" s="148" t="s">
        <v>1127</v>
      </c>
    </row>
    <row r="330" spans="1:13" x14ac:dyDescent="0.25">
      <c r="A330" s="149" t="s">
        <v>1129</v>
      </c>
      <c r="B330" s="32" t="s">
        <v>17</v>
      </c>
      <c r="C330" s="32" t="s">
        <v>17</v>
      </c>
      <c r="D330" s="32" t="s">
        <v>17</v>
      </c>
      <c r="E330" s="32" t="s">
        <v>17</v>
      </c>
      <c r="F330" s="32" t="s">
        <v>17</v>
      </c>
      <c r="G330" s="150">
        <v>76.61</v>
      </c>
      <c r="H330" s="148" t="s">
        <v>1144</v>
      </c>
      <c r="I330" s="156" t="s">
        <v>944</v>
      </c>
      <c r="J330" s="159">
        <v>100</v>
      </c>
      <c r="K330" s="158">
        <v>3.8304999999999998</v>
      </c>
      <c r="L330" s="157">
        <v>20</v>
      </c>
      <c r="M330" s="148" t="s">
        <v>1127</v>
      </c>
    </row>
    <row r="331" spans="1:13" x14ac:dyDescent="0.25">
      <c r="A331" s="149" t="s">
        <v>1061</v>
      </c>
      <c r="B331" s="32" t="s">
        <v>17</v>
      </c>
      <c r="C331" s="32" t="s">
        <v>17</v>
      </c>
      <c r="D331" s="32" t="s">
        <v>17</v>
      </c>
      <c r="E331" s="32" t="s">
        <v>17</v>
      </c>
      <c r="F331" s="32" t="s">
        <v>17</v>
      </c>
      <c r="G331" s="150">
        <v>276.98</v>
      </c>
      <c r="H331" s="148" t="s">
        <v>1141</v>
      </c>
      <c r="I331" s="156" t="s">
        <v>944</v>
      </c>
      <c r="J331" s="159">
        <v>100</v>
      </c>
      <c r="K331" s="158">
        <v>276.98</v>
      </c>
      <c r="L331" s="157">
        <v>1</v>
      </c>
      <c r="M331" s="148" t="s">
        <v>1127</v>
      </c>
    </row>
    <row r="332" spans="1:13" x14ac:dyDescent="0.25">
      <c r="A332" s="149" t="s">
        <v>1061</v>
      </c>
      <c r="B332" s="32" t="s">
        <v>17</v>
      </c>
      <c r="C332" s="32" t="s">
        <v>17</v>
      </c>
      <c r="D332" s="32" t="s">
        <v>17</v>
      </c>
      <c r="E332" s="32" t="s">
        <v>17</v>
      </c>
      <c r="F332" s="32" t="s">
        <v>17</v>
      </c>
      <c r="G332" s="150">
        <v>749.84</v>
      </c>
      <c r="H332" s="148" t="s">
        <v>1145</v>
      </c>
      <c r="I332" s="156" t="s">
        <v>944</v>
      </c>
      <c r="J332" s="159">
        <v>100</v>
      </c>
      <c r="K332" s="158">
        <v>749.84</v>
      </c>
      <c r="L332" s="157">
        <v>1</v>
      </c>
      <c r="M332" s="148" t="s">
        <v>1127</v>
      </c>
    </row>
    <row r="333" spans="1:13" x14ac:dyDescent="0.25">
      <c r="A333" s="149" t="s">
        <v>1061</v>
      </c>
      <c r="B333" s="32" t="s">
        <v>17</v>
      </c>
      <c r="C333" s="32" t="s">
        <v>17</v>
      </c>
      <c r="D333" s="32" t="s">
        <v>17</v>
      </c>
      <c r="E333" s="32" t="s">
        <v>17</v>
      </c>
      <c r="F333" s="32" t="s">
        <v>17</v>
      </c>
      <c r="G333" s="150">
        <v>78.400000000000006</v>
      </c>
      <c r="H333" s="148" t="s">
        <v>1146</v>
      </c>
      <c r="I333" s="156" t="s">
        <v>944</v>
      </c>
      <c r="J333" s="159">
        <v>50</v>
      </c>
      <c r="K333" s="158">
        <v>78.400000000000006</v>
      </c>
      <c r="L333" s="157">
        <v>1</v>
      </c>
      <c r="M333" s="148" t="s">
        <v>1127</v>
      </c>
    </row>
    <row r="334" spans="1:13" x14ac:dyDescent="0.25">
      <c r="A334" s="149" t="s">
        <v>1062</v>
      </c>
      <c r="B334" s="32" t="s">
        <v>17</v>
      </c>
      <c r="C334" s="32" t="s">
        <v>17</v>
      </c>
      <c r="D334" s="32" t="s">
        <v>17</v>
      </c>
      <c r="E334" s="32" t="s">
        <v>17</v>
      </c>
      <c r="F334" s="32" t="s">
        <v>17</v>
      </c>
      <c r="G334" s="150">
        <v>7.2</v>
      </c>
      <c r="H334" s="148" t="s">
        <v>1147</v>
      </c>
      <c r="I334" s="156" t="s">
        <v>1067</v>
      </c>
      <c r="J334" s="159">
        <v>20</v>
      </c>
      <c r="K334" s="158">
        <v>7.2</v>
      </c>
      <c r="L334" s="157">
        <v>1</v>
      </c>
      <c r="M334" s="148" t="s">
        <v>1127</v>
      </c>
    </row>
    <row r="335" spans="1:13" x14ac:dyDescent="0.25">
      <c r="A335" s="149" t="s">
        <v>262</v>
      </c>
      <c r="B335" s="32" t="s">
        <v>17</v>
      </c>
      <c r="C335" s="32" t="s">
        <v>17</v>
      </c>
      <c r="D335" s="32" t="s">
        <v>17</v>
      </c>
      <c r="E335" s="32" t="s">
        <v>17</v>
      </c>
      <c r="F335" s="32" t="s">
        <v>17</v>
      </c>
      <c r="G335" s="150">
        <v>204.74</v>
      </c>
      <c r="H335" s="148" t="s">
        <v>1148</v>
      </c>
      <c r="I335" s="156" t="s">
        <v>944</v>
      </c>
      <c r="J335" s="159">
        <v>100</v>
      </c>
      <c r="K335" s="158">
        <v>10.237</v>
      </c>
      <c r="L335" s="157">
        <v>20</v>
      </c>
      <c r="M335" s="148" t="s">
        <v>1127</v>
      </c>
    </row>
    <row r="336" spans="1:13" x14ac:dyDescent="0.25">
      <c r="A336" s="149" t="s">
        <v>1130</v>
      </c>
      <c r="B336" s="32" t="s">
        <v>17</v>
      </c>
      <c r="C336" s="32" t="s">
        <v>17</v>
      </c>
      <c r="D336" s="32" t="s">
        <v>17</v>
      </c>
      <c r="E336" s="32" t="s">
        <v>17</v>
      </c>
      <c r="F336" s="32" t="s">
        <v>17</v>
      </c>
      <c r="G336" s="150">
        <v>59.53</v>
      </c>
      <c r="H336" s="148" t="s">
        <v>1149</v>
      </c>
      <c r="I336" s="156" t="s">
        <v>944</v>
      </c>
      <c r="J336" s="159">
        <v>1</v>
      </c>
      <c r="K336" s="158">
        <v>5.9530000000000003</v>
      </c>
      <c r="L336" s="157">
        <v>10</v>
      </c>
      <c r="M336" s="148" t="s">
        <v>1127</v>
      </c>
    </row>
    <row r="337" spans="1:13" x14ac:dyDescent="0.25">
      <c r="A337" s="149" t="s">
        <v>1131</v>
      </c>
      <c r="B337" s="32" t="s">
        <v>17</v>
      </c>
      <c r="C337" s="32" t="s">
        <v>17</v>
      </c>
      <c r="D337" s="32" t="s">
        <v>17</v>
      </c>
      <c r="E337" s="32" t="s">
        <v>17</v>
      </c>
      <c r="F337" s="32" t="s">
        <v>17</v>
      </c>
      <c r="G337" s="150">
        <v>446.49</v>
      </c>
      <c r="H337" s="148" t="s">
        <v>1149</v>
      </c>
      <c r="I337" s="156" t="s">
        <v>1066</v>
      </c>
      <c r="J337" s="159">
        <v>5</v>
      </c>
      <c r="K337" s="158">
        <v>29.766000000000002</v>
      </c>
      <c r="L337" s="157">
        <v>15</v>
      </c>
      <c r="M337" s="148" t="s">
        <v>1127</v>
      </c>
    </row>
    <row r="338" spans="1:13" x14ac:dyDescent="0.25">
      <c r="A338" s="149" t="s">
        <v>262</v>
      </c>
      <c r="B338" s="32" t="s">
        <v>17</v>
      </c>
      <c r="C338" s="32" t="s">
        <v>17</v>
      </c>
      <c r="D338" s="32" t="s">
        <v>17</v>
      </c>
      <c r="E338" s="32" t="s">
        <v>17</v>
      </c>
      <c r="F338" s="32" t="s">
        <v>17</v>
      </c>
      <c r="G338" s="150">
        <v>670.21</v>
      </c>
      <c r="H338" s="148" t="s">
        <v>1150</v>
      </c>
      <c r="I338" s="156" t="s">
        <v>944</v>
      </c>
      <c r="J338" s="159">
        <v>100</v>
      </c>
      <c r="K338" s="158">
        <v>8.3776250000000001</v>
      </c>
      <c r="L338" s="157">
        <v>80</v>
      </c>
      <c r="M338" s="148" t="s">
        <v>1127</v>
      </c>
    </row>
    <row r="339" spans="1:13" x14ac:dyDescent="0.25">
      <c r="A339" s="149" t="s">
        <v>1132</v>
      </c>
      <c r="B339" s="32" t="s">
        <v>17</v>
      </c>
      <c r="C339" s="32" t="s">
        <v>17</v>
      </c>
      <c r="D339" s="32" t="s">
        <v>17</v>
      </c>
      <c r="E339" s="32" t="s">
        <v>17</v>
      </c>
      <c r="F339" s="32" t="s">
        <v>17</v>
      </c>
      <c r="G339" s="150">
        <v>306.88</v>
      </c>
      <c r="H339" s="148" t="s">
        <v>1150</v>
      </c>
      <c r="I339" s="156" t="s">
        <v>944</v>
      </c>
      <c r="J339" s="159">
        <v>100</v>
      </c>
      <c r="K339" s="158">
        <v>7.6719999999999997</v>
      </c>
      <c r="L339" s="157">
        <v>40</v>
      </c>
      <c r="M339" s="148" t="s">
        <v>1127</v>
      </c>
    </row>
    <row r="340" spans="1:13" x14ac:dyDescent="0.25">
      <c r="A340" s="149" t="s">
        <v>1131</v>
      </c>
      <c r="B340" s="32" t="s">
        <v>17</v>
      </c>
      <c r="C340" s="32" t="s">
        <v>17</v>
      </c>
      <c r="D340" s="32" t="s">
        <v>17</v>
      </c>
      <c r="E340" s="32" t="s">
        <v>17</v>
      </c>
      <c r="F340" s="32" t="s">
        <v>17</v>
      </c>
      <c r="G340" s="150">
        <v>101.4</v>
      </c>
      <c r="H340" s="148" t="s">
        <v>1151</v>
      </c>
      <c r="I340" s="156" t="s">
        <v>1066</v>
      </c>
      <c r="J340" s="159">
        <v>1</v>
      </c>
      <c r="K340" s="158">
        <v>5.07</v>
      </c>
      <c r="L340" s="157">
        <v>20</v>
      </c>
      <c r="M340" s="148" t="s">
        <v>1127</v>
      </c>
    </row>
    <row r="341" spans="1:13" x14ac:dyDescent="0.25">
      <c r="A341" s="149" t="s">
        <v>1133</v>
      </c>
      <c r="B341" s="32" t="s">
        <v>17</v>
      </c>
      <c r="C341" s="32" t="s">
        <v>17</v>
      </c>
      <c r="D341" s="32" t="s">
        <v>17</v>
      </c>
      <c r="E341" s="32" t="s">
        <v>17</v>
      </c>
      <c r="F341" s="32" t="s">
        <v>17</v>
      </c>
      <c r="G341" s="150">
        <v>190.39999999999998</v>
      </c>
      <c r="H341" s="148" t="s">
        <v>1152</v>
      </c>
      <c r="I341" s="156" t="s">
        <v>1066</v>
      </c>
      <c r="J341" s="159">
        <v>1</v>
      </c>
      <c r="K341" s="158">
        <v>4.76</v>
      </c>
      <c r="L341" s="157">
        <v>40</v>
      </c>
      <c r="M341" s="148" t="s">
        <v>1127</v>
      </c>
    </row>
    <row r="342" spans="1:13" x14ac:dyDescent="0.25">
      <c r="A342" s="149" t="s">
        <v>1134</v>
      </c>
      <c r="B342" s="32" t="s">
        <v>17</v>
      </c>
      <c r="C342" s="32" t="s">
        <v>17</v>
      </c>
      <c r="D342" s="32" t="s">
        <v>17</v>
      </c>
      <c r="E342" s="32" t="s">
        <v>17</v>
      </c>
      <c r="F342" s="32" t="s">
        <v>17</v>
      </c>
      <c r="G342" s="150">
        <v>398.72</v>
      </c>
      <c r="H342" s="148" t="s">
        <v>1152</v>
      </c>
      <c r="I342" s="156" t="s">
        <v>1066</v>
      </c>
      <c r="J342" s="159">
        <v>5</v>
      </c>
      <c r="K342" s="158">
        <v>19.936</v>
      </c>
      <c r="L342" s="157">
        <v>20</v>
      </c>
      <c r="M342" s="148" t="s">
        <v>1127</v>
      </c>
    </row>
    <row r="343" spans="1:13" x14ac:dyDescent="0.25">
      <c r="A343" s="149" t="s">
        <v>1135</v>
      </c>
      <c r="B343" s="32" t="s">
        <v>17</v>
      </c>
      <c r="C343" s="32" t="s">
        <v>17</v>
      </c>
      <c r="D343" s="32" t="s">
        <v>17</v>
      </c>
      <c r="E343" s="32" t="s">
        <v>17</v>
      </c>
      <c r="F343" s="32" t="s">
        <v>17</v>
      </c>
      <c r="G343" s="150">
        <v>196.99</v>
      </c>
      <c r="H343" s="148" t="s">
        <v>1152</v>
      </c>
      <c r="I343" s="156" t="s">
        <v>1066</v>
      </c>
      <c r="J343" s="159">
        <v>1</v>
      </c>
      <c r="K343" s="158">
        <v>4.9247500000000004</v>
      </c>
      <c r="L343" s="157">
        <v>40</v>
      </c>
      <c r="M343" s="148" t="s">
        <v>1127</v>
      </c>
    </row>
    <row r="344" spans="1:13" s="92" customFormat="1" x14ac:dyDescent="0.3">
      <c r="A344" s="151" t="s">
        <v>1300</v>
      </c>
      <c r="B344" s="152"/>
      <c r="C344" s="152"/>
      <c r="D344" s="152"/>
      <c r="E344" s="152"/>
      <c r="F344" s="153"/>
      <c r="G344" s="154">
        <f>SUM(G345:G405)</f>
        <v>26947.13</v>
      </c>
      <c r="H344" s="152"/>
      <c r="I344" s="152"/>
      <c r="J344" s="152"/>
      <c r="K344" s="152"/>
      <c r="L344" s="155"/>
      <c r="M344" s="152"/>
    </row>
    <row r="345" spans="1:13" ht="15" customHeight="1" x14ac:dyDescent="0.25">
      <c r="A345" s="149" t="s">
        <v>891</v>
      </c>
      <c r="B345" s="32" t="s">
        <v>17</v>
      </c>
      <c r="C345" s="32" t="s">
        <v>17</v>
      </c>
      <c r="D345" s="32" t="s">
        <v>17</v>
      </c>
      <c r="E345" s="32" t="s">
        <v>17</v>
      </c>
      <c r="F345" s="32" t="s">
        <v>17</v>
      </c>
      <c r="G345" s="150">
        <v>35.28</v>
      </c>
      <c r="H345" s="148" t="s">
        <v>1557</v>
      </c>
      <c r="I345" s="156" t="s">
        <v>944</v>
      </c>
      <c r="J345" s="159">
        <v>1</v>
      </c>
      <c r="K345" s="158">
        <v>0.49</v>
      </c>
      <c r="L345" s="157">
        <v>72</v>
      </c>
      <c r="M345" s="148" t="s">
        <v>1127</v>
      </c>
    </row>
    <row r="346" spans="1:13" ht="15" customHeight="1" x14ac:dyDescent="0.25">
      <c r="A346" s="149" t="s">
        <v>1038</v>
      </c>
      <c r="B346" s="32" t="s">
        <v>17</v>
      </c>
      <c r="C346" s="32" t="s">
        <v>17</v>
      </c>
      <c r="D346" s="32" t="s">
        <v>17</v>
      </c>
      <c r="E346" s="32" t="s">
        <v>17</v>
      </c>
      <c r="F346" s="32" t="s">
        <v>17</v>
      </c>
      <c r="G346" s="150">
        <v>313.14999999999998</v>
      </c>
      <c r="H346" s="148" t="s">
        <v>1558</v>
      </c>
      <c r="I346" s="156" t="s">
        <v>944</v>
      </c>
      <c r="J346" s="159">
        <v>100</v>
      </c>
      <c r="K346" s="158">
        <v>10.438333333333333</v>
      </c>
      <c r="L346" s="157">
        <v>30</v>
      </c>
      <c r="M346" s="148" t="s">
        <v>1127</v>
      </c>
    </row>
    <row r="347" spans="1:13" ht="15" customHeight="1" x14ac:dyDescent="0.25">
      <c r="A347" s="149" t="s">
        <v>1539</v>
      </c>
      <c r="B347" s="32" t="s">
        <v>17</v>
      </c>
      <c r="C347" s="32" t="s">
        <v>17</v>
      </c>
      <c r="D347" s="32" t="s">
        <v>17</v>
      </c>
      <c r="E347" s="32" t="s">
        <v>17</v>
      </c>
      <c r="F347" s="32" t="s">
        <v>17</v>
      </c>
      <c r="G347" s="150">
        <v>534.79999999999995</v>
      </c>
      <c r="H347" s="148" t="s">
        <v>1558</v>
      </c>
      <c r="I347" s="156" t="s">
        <v>944</v>
      </c>
      <c r="J347" s="159">
        <v>100</v>
      </c>
      <c r="K347" s="158">
        <v>10.696</v>
      </c>
      <c r="L347" s="157">
        <v>50</v>
      </c>
      <c r="M347" s="148" t="s">
        <v>1127</v>
      </c>
    </row>
    <row r="348" spans="1:13" ht="15" customHeight="1" x14ac:dyDescent="0.25">
      <c r="A348" s="149" t="s">
        <v>1031</v>
      </c>
      <c r="B348" s="32" t="s">
        <v>17</v>
      </c>
      <c r="C348" s="32" t="s">
        <v>17</v>
      </c>
      <c r="D348" s="32" t="s">
        <v>17</v>
      </c>
      <c r="E348" s="32" t="s">
        <v>17</v>
      </c>
      <c r="F348" s="32" t="s">
        <v>17</v>
      </c>
      <c r="G348" s="150">
        <v>425.12</v>
      </c>
      <c r="H348" s="148" t="s">
        <v>1559</v>
      </c>
      <c r="I348" s="156" t="s">
        <v>944</v>
      </c>
      <c r="J348" s="159">
        <v>100</v>
      </c>
      <c r="K348" s="158">
        <v>212.56</v>
      </c>
      <c r="L348" s="157">
        <v>2</v>
      </c>
      <c r="M348" s="148" t="s">
        <v>1127</v>
      </c>
    </row>
    <row r="349" spans="1:13" ht="15" customHeight="1" x14ac:dyDescent="0.25">
      <c r="A349" s="149" t="s">
        <v>1033</v>
      </c>
      <c r="B349" s="32" t="s">
        <v>17</v>
      </c>
      <c r="C349" s="32" t="s">
        <v>17</v>
      </c>
      <c r="D349" s="32" t="s">
        <v>17</v>
      </c>
      <c r="E349" s="32" t="s">
        <v>17</v>
      </c>
      <c r="F349" s="32" t="s">
        <v>17</v>
      </c>
      <c r="G349" s="150">
        <v>287.26</v>
      </c>
      <c r="H349" s="148" t="s">
        <v>1559</v>
      </c>
      <c r="I349" s="156" t="s">
        <v>944</v>
      </c>
      <c r="J349" s="159">
        <v>100</v>
      </c>
      <c r="K349" s="158">
        <v>143.63</v>
      </c>
      <c r="L349" s="157">
        <v>2</v>
      </c>
      <c r="M349" s="148" t="s">
        <v>1127</v>
      </c>
    </row>
    <row r="350" spans="1:13" ht="15" customHeight="1" x14ac:dyDescent="0.25">
      <c r="A350" s="149" t="s">
        <v>1540</v>
      </c>
      <c r="B350" s="32" t="s">
        <v>17</v>
      </c>
      <c r="C350" s="32" t="s">
        <v>17</v>
      </c>
      <c r="D350" s="32" t="s">
        <v>17</v>
      </c>
      <c r="E350" s="32" t="s">
        <v>17</v>
      </c>
      <c r="F350" s="32" t="s">
        <v>17</v>
      </c>
      <c r="G350" s="150">
        <v>43.57</v>
      </c>
      <c r="H350" s="148" t="s">
        <v>1560</v>
      </c>
      <c r="I350" s="156" t="s">
        <v>1065</v>
      </c>
      <c r="J350" s="159">
        <v>1</v>
      </c>
      <c r="K350" s="158">
        <v>4.3570000000000002</v>
      </c>
      <c r="L350" s="157">
        <v>10</v>
      </c>
      <c r="M350" s="148" t="s">
        <v>1127</v>
      </c>
    </row>
    <row r="351" spans="1:13" ht="15" customHeight="1" x14ac:dyDescent="0.25">
      <c r="A351" s="149" t="s">
        <v>1030</v>
      </c>
      <c r="B351" s="32" t="s">
        <v>17</v>
      </c>
      <c r="C351" s="32" t="s">
        <v>17</v>
      </c>
      <c r="D351" s="32" t="s">
        <v>17</v>
      </c>
      <c r="E351" s="32" t="s">
        <v>17</v>
      </c>
      <c r="F351" s="32" t="s">
        <v>17</v>
      </c>
      <c r="G351" s="150">
        <v>302.38</v>
      </c>
      <c r="H351" s="148" t="s">
        <v>1561</v>
      </c>
      <c r="I351" s="156" t="s">
        <v>944</v>
      </c>
      <c r="J351" s="159">
        <v>50</v>
      </c>
      <c r="K351" s="158">
        <v>75.594999999999999</v>
      </c>
      <c r="L351" s="157">
        <v>4</v>
      </c>
      <c r="M351" s="148" t="s">
        <v>1127</v>
      </c>
    </row>
    <row r="352" spans="1:13" ht="15" customHeight="1" x14ac:dyDescent="0.25">
      <c r="A352" s="149" t="s">
        <v>1033</v>
      </c>
      <c r="B352" s="32" t="s">
        <v>17</v>
      </c>
      <c r="C352" s="32" t="s">
        <v>17</v>
      </c>
      <c r="D352" s="32" t="s">
        <v>17</v>
      </c>
      <c r="E352" s="32" t="s">
        <v>17</v>
      </c>
      <c r="F352" s="32" t="s">
        <v>17</v>
      </c>
      <c r="G352" s="150">
        <v>1666.2399999999998</v>
      </c>
      <c r="H352" s="148" t="s">
        <v>1562</v>
      </c>
      <c r="I352" s="156" t="s">
        <v>944</v>
      </c>
      <c r="J352" s="159">
        <v>50</v>
      </c>
      <c r="K352" s="158">
        <v>138.85333333333332</v>
      </c>
      <c r="L352" s="157">
        <v>12</v>
      </c>
      <c r="M352" s="148" t="s">
        <v>1127</v>
      </c>
    </row>
    <row r="353" spans="1:13" ht="15" customHeight="1" x14ac:dyDescent="0.25">
      <c r="A353" s="149" t="s">
        <v>1026</v>
      </c>
      <c r="B353" s="32" t="s">
        <v>17</v>
      </c>
      <c r="C353" s="32" t="s">
        <v>17</v>
      </c>
      <c r="D353" s="32" t="s">
        <v>17</v>
      </c>
      <c r="E353" s="32" t="s">
        <v>17</v>
      </c>
      <c r="F353" s="32" t="s">
        <v>17</v>
      </c>
      <c r="G353" s="150">
        <v>31.02</v>
      </c>
      <c r="H353" s="148" t="s">
        <v>1563</v>
      </c>
      <c r="I353" s="156" t="s">
        <v>978</v>
      </c>
      <c r="J353" s="159">
        <v>100</v>
      </c>
      <c r="K353" s="158">
        <v>3.1019999999999999</v>
      </c>
      <c r="L353" s="157">
        <v>10</v>
      </c>
      <c r="M353" s="148" t="s">
        <v>1127</v>
      </c>
    </row>
    <row r="354" spans="1:13" ht="15" customHeight="1" x14ac:dyDescent="0.25">
      <c r="A354" s="149" t="s">
        <v>891</v>
      </c>
      <c r="B354" s="32" t="s">
        <v>17</v>
      </c>
      <c r="C354" s="32" t="s">
        <v>17</v>
      </c>
      <c r="D354" s="32" t="s">
        <v>17</v>
      </c>
      <c r="E354" s="32" t="s">
        <v>17</v>
      </c>
      <c r="F354" s="32" t="s">
        <v>17</v>
      </c>
      <c r="G354" s="150">
        <v>30.85</v>
      </c>
      <c r="H354" s="148" t="s">
        <v>1564</v>
      </c>
      <c r="I354" s="156" t="s">
        <v>1066</v>
      </c>
      <c r="J354" s="159">
        <v>5</v>
      </c>
      <c r="K354" s="158">
        <v>10.283333333333333</v>
      </c>
      <c r="L354" s="157">
        <v>3</v>
      </c>
      <c r="M354" s="148" t="s">
        <v>1127</v>
      </c>
    </row>
    <row r="355" spans="1:13" ht="15" customHeight="1" x14ac:dyDescent="0.25">
      <c r="A355" s="149" t="s">
        <v>1541</v>
      </c>
      <c r="B355" s="32" t="s">
        <v>17</v>
      </c>
      <c r="C355" s="32" t="s">
        <v>17</v>
      </c>
      <c r="D355" s="32" t="s">
        <v>17</v>
      </c>
      <c r="E355" s="32" t="s">
        <v>17</v>
      </c>
      <c r="F355" s="32" t="s">
        <v>17</v>
      </c>
      <c r="G355" s="150">
        <v>398.72</v>
      </c>
      <c r="H355" s="148" t="s">
        <v>1565</v>
      </c>
      <c r="I355" s="156" t="s">
        <v>1066</v>
      </c>
      <c r="J355" s="159">
        <v>5</v>
      </c>
      <c r="K355" s="158">
        <v>19.936</v>
      </c>
      <c r="L355" s="157">
        <v>20</v>
      </c>
      <c r="M355" s="148" t="s">
        <v>1127</v>
      </c>
    </row>
    <row r="356" spans="1:13" ht="15" customHeight="1" x14ac:dyDescent="0.25">
      <c r="A356" s="149" t="s">
        <v>1542</v>
      </c>
      <c r="B356" s="32" t="s">
        <v>17</v>
      </c>
      <c r="C356" s="32" t="s">
        <v>17</v>
      </c>
      <c r="D356" s="32" t="s">
        <v>17</v>
      </c>
      <c r="E356" s="32" t="s">
        <v>17</v>
      </c>
      <c r="F356" s="32" t="s">
        <v>17</v>
      </c>
      <c r="G356" s="150">
        <v>297.66000000000003</v>
      </c>
      <c r="H356" s="148" t="s">
        <v>1565</v>
      </c>
      <c r="I356" s="156" t="s">
        <v>1066</v>
      </c>
      <c r="J356" s="159">
        <v>5</v>
      </c>
      <c r="K356" s="158">
        <v>29.766000000000002</v>
      </c>
      <c r="L356" s="157">
        <v>10</v>
      </c>
      <c r="M356" s="148" t="s">
        <v>1127</v>
      </c>
    </row>
    <row r="357" spans="1:13" ht="15" customHeight="1" x14ac:dyDescent="0.25">
      <c r="A357" s="149" t="s">
        <v>1543</v>
      </c>
      <c r="B357" s="32" t="s">
        <v>17</v>
      </c>
      <c r="C357" s="32" t="s">
        <v>17</v>
      </c>
      <c r="D357" s="32" t="s">
        <v>17</v>
      </c>
      <c r="E357" s="32" t="s">
        <v>17</v>
      </c>
      <c r="F357" s="32" t="s">
        <v>17</v>
      </c>
      <c r="G357" s="150">
        <v>284.83</v>
      </c>
      <c r="H357" s="148" t="s">
        <v>1566</v>
      </c>
      <c r="I357" s="156" t="s">
        <v>1066</v>
      </c>
      <c r="J357" s="159">
        <v>5</v>
      </c>
      <c r="K357" s="158">
        <v>284.83</v>
      </c>
      <c r="L357" s="157">
        <v>1</v>
      </c>
      <c r="M357" s="148" t="s">
        <v>1127</v>
      </c>
    </row>
    <row r="358" spans="1:13" ht="15" customHeight="1" x14ac:dyDescent="0.25">
      <c r="A358" s="149" t="s">
        <v>1544</v>
      </c>
      <c r="B358" s="32" t="s">
        <v>17</v>
      </c>
      <c r="C358" s="32" t="s">
        <v>17</v>
      </c>
      <c r="D358" s="32" t="s">
        <v>17</v>
      </c>
      <c r="E358" s="32" t="s">
        <v>17</v>
      </c>
      <c r="F358" s="32" t="s">
        <v>17</v>
      </c>
      <c r="G358" s="150">
        <v>338.8</v>
      </c>
      <c r="H358" s="148" t="s">
        <v>1566</v>
      </c>
      <c r="I358" s="156" t="s">
        <v>1066</v>
      </c>
      <c r="J358" s="159">
        <v>5</v>
      </c>
      <c r="K358" s="158">
        <v>169.4</v>
      </c>
      <c r="L358" s="157">
        <v>2</v>
      </c>
      <c r="M358" s="148" t="s">
        <v>1127</v>
      </c>
    </row>
    <row r="359" spans="1:13" ht="15" customHeight="1" x14ac:dyDescent="0.25">
      <c r="A359" s="149" t="s">
        <v>1035</v>
      </c>
      <c r="B359" s="32" t="s">
        <v>17</v>
      </c>
      <c r="C359" s="32" t="s">
        <v>17</v>
      </c>
      <c r="D359" s="32" t="s">
        <v>17</v>
      </c>
      <c r="E359" s="32" t="s">
        <v>17</v>
      </c>
      <c r="F359" s="32" t="s">
        <v>17</v>
      </c>
      <c r="G359" s="150">
        <v>54.21</v>
      </c>
      <c r="H359" s="148" t="s">
        <v>1567</v>
      </c>
      <c r="I359" s="156" t="s">
        <v>944</v>
      </c>
      <c r="J359" s="159">
        <v>100</v>
      </c>
      <c r="K359" s="158">
        <v>7.7442857142857147</v>
      </c>
      <c r="L359" s="157">
        <v>7</v>
      </c>
      <c r="M359" s="148" t="s">
        <v>1127</v>
      </c>
    </row>
    <row r="360" spans="1:13" ht="15" customHeight="1" x14ac:dyDescent="0.25">
      <c r="A360" s="149" t="s">
        <v>1048</v>
      </c>
      <c r="B360" s="32" t="s">
        <v>17</v>
      </c>
      <c r="C360" s="32" t="s">
        <v>17</v>
      </c>
      <c r="D360" s="32" t="s">
        <v>17</v>
      </c>
      <c r="E360" s="32" t="s">
        <v>17</v>
      </c>
      <c r="F360" s="32" t="s">
        <v>17</v>
      </c>
      <c r="G360" s="150">
        <v>465.26</v>
      </c>
      <c r="H360" s="148" t="s">
        <v>1568</v>
      </c>
      <c r="I360" s="156" t="s">
        <v>944</v>
      </c>
      <c r="J360" s="159">
        <v>50</v>
      </c>
      <c r="K360" s="158">
        <v>77.543333333333337</v>
      </c>
      <c r="L360" s="157">
        <v>6</v>
      </c>
      <c r="M360" s="148" t="s">
        <v>1127</v>
      </c>
    </row>
    <row r="361" spans="1:13" ht="15" customHeight="1" x14ac:dyDescent="0.25">
      <c r="A361" s="149" t="s">
        <v>1543</v>
      </c>
      <c r="B361" s="32" t="s">
        <v>17</v>
      </c>
      <c r="C361" s="32" t="s">
        <v>17</v>
      </c>
      <c r="D361" s="32" t="s">
        <v>17</v>
      </c>
      <c r="E361" s="32" t="s">
        <v>17</v>
      </c>
      <c r="F361" s="32" t="s">
        <v>17</v>
      </c>
      <c r="G361" s="150">
        <v>204.01</v>
      </c>
      <c r="H361" s="148" t="s">
        <v>1569</v>
      </c>
      <c r="I361" s="156" t="s">
        <v>1066</v>
      </c>
      <c r="J361" s="159">
        <v>1</v>
      </c>
      <c r="K361" s="158">
        <v>68.00333333333333</v>
      </c>
      <c r="L361" s="157">
        <v>3</v>
      </c>
      <c r="M361" s="148" t="s">
        <v>1127</v>
      </c>
    </row>
    <row r="362" spans="1:13" ht="15" customHeight="1" x14ac:dyDescent="0.25">
      <c r="A362" s="149" t="s">
        <v>1544</v>
      </c>
      <c r="B362" s="32" t="s">
        <v>17</v>
      </c>
      <c r="C362" s="32" t="s">
        <v>17</v>
      </c>
      <c r="D362" s="32" t="s">
        <v>17</v>
      </c>
      <c r="E362" s="32" t="s">
        <v>17</v>
      </c>
      <c r="F362" s="32" t="s">
        <v>17</v>
      </c>
      <c r="G362" s="150">
        <v>508.20000000000005</v>
      </c>
      <c r="H362" s="148" t="s">
        <v>1569</v>
      </c>
      <c r="I362" s="156" t="s">
        <v>1066</v>
      </c>
      <c r="J362" s="159">
        <v>5</v>
      </c>
      <c r="K362" s="158">
        <v>169.4</v>
      </c>
      <c r="L362" s="157">
        <v>3</v>
      </c>
      <c r="M362" s="148" t="s">
        <v>1127</v>
      </c>
    </row>
    <row r="363" spans="1:13" ht="15" customHeight="1" x14ac:dyDescent="0.25">
      <c r="A363" s="149" t="s">
        <v>1025</v>
      </c>
      <c r="B363" s="32" t="s">
        <v>17</v>
      </c>
      <c r="C363" s="32" t="s">
        <v>17</v>
      </c>
      <c r="D363" s="32" t="s">
        <v>17</v>
      </c>
      <c r="E363" s="32" t="s">
        <v>17</v>
      </c>
      <c r="F363" s="32" t="s">
        <v>17</v>
      </c>
      <c r="G363" s="150">
        <v>425.6</v>
      </c>
      <c r="H363" s="148" t="s">
        <v>1570</v>
      </c>
      <c r="I363" s="156" t="s">
        <v>944</v>
      </c>
      <c r="J363" s="159">
        <v>100</v>
      </c>
      <c r="K363" s="158">
        <v>4.2560000000000002</v>
      </c>
      <c r="L363" s="157">
        <v>100</v>
      </c>
      <c r="M363" s="148" t="s">
        <v>1127</v>
      </c>
    </row>
    <row r="364" spans="1:13" ht="15" customHeight="1" x14ac:dyDescent="0.25">
      <c r="A364" s="149" t="s">
        <v>1545</v>
      </c>
      <c r="B364" s="32" t="s">
        <v>17</v>
      </c>
      <c r="C364" s="32" t="s">
        <v>17</v>
      </c>
      <c r="D364" s="32" t="s">
        <v>17</v>
      </c>
      <c r="E364" s="32" t="s">
        <v>17</v>
      </c>
      <c r="F364" s="32" t="s">
        <v>17</v>
      </c>
      <c r="G364" s="150">
        <v>1012.48</v>
      </c>
      <c r="H364" s="148" t="s">
        <v>1571</v>
      </c>
      <c r="I364" s="156" t="s">
        <v>978</v>
      </c>
      <c r="J364" s="159">
        <v>100</v>
      </c>
      <c r="K364" s="158">
        <v>10.1248</v>
      </c>
      <c r="L364" s="157">
        <v>100</v>
      </c>
      <c r="M364" s="148" t="s">
        <v>1127</v>
      </c>
    </row>
    <row r="365" spans="1:13" ht="15" customHeight="1" x14ac:dyDescent="0.25">
      <c r="A365" s="149" t="s">
        <v>1545</v>
      </c>
      <c r="B365" s="32" t="s">
        <v>17</v>
      </c>
      <c r="C365" s="32" t="s">
        <v>17</v>
      </c>
      <c r="D365" s="32" t="s">
        <v>17</v>
      </c>
      <c r="E365" s="32" t="s">
        <v>17</v>
      </c>
      <c r="F365" s="32" t="s">
        <v>17</v>
      </c>
      <c r="G365" s="150">
        <v>1008</v>
      </c>
      <c r="H365" s="148" t="s">
        <v>1571</v>
      </c>
      <c r="I365" s="156" t="s">
        <v>978</v>
      </c>
      <c r="J365" s="159">
        <v>100</v>
      </c>
      <c r="K365" s="158">
        <v>10.08</v>
      </c>
      <c r="L365" s="157">
        <v>100</v>
      </c>
      <c r="M365" s="148" t="s">
        <v>1127</v>
      </c>
    </row>
    <row r="366" spans="1:13" ht="15" customHeight="1" x14ac:dyDescent="0.25">
      <c r="A366" s="149" t="s">
        <v>1543</v>
      </c>
      <c r="B366" s="32" t="s">
        <v>17</v>
      </c>
      <c r="C366" s="32" t="s">
        <v>17</v>
      </c>
      <c r="D366" s="32" t="s">
        <v>17</v>
      </c>
      <c r="E366" s="32" t="s">
        <v>17</v>
      </c>
      <c r="F366" s="32" t="s">
        <v>17</v>
      </c>
      <c r="G366" s="150">
        <v>854.5</v>
      </c>
      <c r="H366" s="148" t="s">
        <v>1572</v>
      </c>
      <c r="I366" s="156" t="s">
        <v>1066</v>
      </c>
      <c r="J366" s="159">
        <v>5</v>
      </c>
      <c r="K366" s="158">
        <v>284.83333333333331</v>
      </c>
      <c r="L366" s="157">
        <v>3</v>
      </c>
      <c r="M366" s="148" t="s">
        <v>1127</v>
      </c>
    </row>
    <row r="367" spans="1:13" ht="15" customHeight="1" x14ac:dyDescent="0.25">
      <c r="A367" s="149" t="s">
        <v>1543</v>
      </c>
      <c r="B367" s="32" t="s">
        <v>17</v>
      </c>
      <c r="C367" s="32" t="s">
        <v>17</v>
      </c>
      <c r="D367" s="32" t="s">
        <v>17</v>
      </c>
      <c r="E367" s="32" t="s">
        <v>17</v>
      </c>
      <c r="F367" s="32" t="s">
        <v>17</v>
      </c>
      <c r="G367" s="150">
        <v>136</v>
      </c>
      <c r="H367" s="148" t="s">
        <v>1572</v>
      </c>
      <c r="I367" s="156" t="s">
        <v>1066</v>
      </c>
      <c r="J367" s="159">
        <v>1</v>
      </c>
      <c r="K367" s="158">
        <v>68</v>
      </c>
      <c r="L367" s="157">
        <v>2</v>
      </c>
      <c r="M367" s="148" t="s">
        <v>1127</v>
      </c>
    </row>
    <row r="368" spans="1:13" ht="15" customHeight="1" x14ac:dyDescent="0.25">
      <c r="A368" s="149" t="s">
        <v>1544</v>
      </c>
      <c r="B368" s="32" t="s">
        <v>17</v>
      </c>
      <c r="C368" s="32" t="s">
        <v>17</v>
      </c>
      <c r="D368" s="32" t="s">
        <v>17</v>
      </c>
      <c r="E368" s="32" t="s">
        <v>17</v>
      </c>
      <c r="F368" s="32" t="s">
        <v>17</v>
      </c>
      <c r="G368" s="150">
        <v>508.20000000000005</v>
      </c>
      <c r="H368" s="148" t="s">
        <v>1572</v>
      </c>
      <c r="I368" s="156" t="s">
        <v>1066</v>
      </c>
      <c r="J368" s="159">
        <v>5</v>
      </c>
      <c r="K368" s="158">
        <v>169.4</v>
      </c>
      <c r="L368" s="157">
        <v>3</v>
      </c>
      <c r="M368" s="148" t="s">
        <v>1127</v>
      </c>
    </row>
    <row r="369" spans="1:13" ht="15" customHeight="1" x14ac:dyDescent="0.25">
      <c r="A369" s="149" t="s">
        <v>1544</v>
      </c>
      <c r="B369" s="32" t="s">
        <v>17</v>
      </c>
      <c r="C369" s="32" t="s">
        <v>17</v>
      </c>
      <c r="D369" s="32" t="s">
        <v>17</v>
      </c>
      <c r="E369" s="32" t="s">
        <v>17</v>
      </c>
      <c r="F369" s="32" t="s">
        <v>17</v>
      </c>
      <c r="G369" s="150">
        <v>267.17</v>
      </c>
      <c r="H369" s="148" t="s">
        <v>1572</v>
      </c>
      <c r="I369" s="156" t="s">
        <v>1066</v>
      </c>
      <c r="J369" s="159">
        <v>1</v>
      </c>
      <c r="K369" s="158">
        <v>44.528333333333336</v>
      </c>
      <c r="L369" s="157">
        <v>6</v>
      </c>
      <c r="M369" s="148" t="s">
        <v>1127</v>
      </c>
    </row>
    <row r="370" spans="1:13" ht="15" customHeight="1" x14ac:dyDescent="0.25">
      <c r="A370" s="149" t="s">
        <v>1543</v>
      </c>
      <c r="B370" s="32" t="s">
        <v>17</v>
      </c>
      <c r="C370" s="32" t="s">
        <v>17</v>
      </c>
      <c r="D370" s="32" t="s">
        <v>17</v>
      </c>
      <c r="E370" s="32" t="s">
        <v>17</v>
      </c>
      <c r="F370" s="32" t="s">
        <v>17</v>
      </c>
      <c r="G370" s="150">
        <v>1139.3399999999999</v>
      </c>
      <c r="H370" s="148" t="s">
        <v>1573</v>
      </c>
      <c r="I370" s="156" t="s">
        <v>1066</v>
      </c>
      <c r="J370" s="159">
        <v>5</v>
      </c>
      <c r="K370" s="158">
        <v>284.83499999999998</v>
      </c>
      <c r="L370" s="157">
        <v>4</v>
      </c>
      <c r="M370" s="148" t="s">
        <v>1127</v>
      </c>
    </row>
    <row r="371" spans="1:13" ht="15" customHeight="1" x14ac:dyDescent="0.25">
      <c r="A371" s="149" t="s">
        <v>1544</v>
      </c>
      <c r="B371" s="32" t="s">
        <v>17</v>
      </c>
      <c r="C371" s="32" t="s">
        <v>17</v>
      </c>
      <c r="D371" s="32" t="s">
        <v>17</v>
      </c>
      <c r="E371" s="32" t="s">
        <v>17</v>
      </c>
      <c r="F371" s="32" t="s">
        <v>17</v>
      </c>
      <c r="G371" s="150">
        <v>338.3</v>
      </c>
      <c r="H371" s="148" t="s">
        <v>1573</v>
      </c>
      <c r="I371" s="156" t="s">
        <v>1066</v>
      </c>
      <c r="J371" s="159">
        <v>5</v>
      </c>
      <c r="K371" s="158">
        <v>169.15</v>
      </c>
      <c r="L371" s="157">
        <v>2</v>
      </c>
      <c r="M371" s="148" t="s">
        <v>1127</v>
      </c>
    </row>
    <row r="372" spans="1:13" ht="15" customHeight="1" x14ac:dyDescent="0.25">
      <c r="A372" s="149" t="s">
        <v>1544</v>
      </c>
      <c r="B372" s="32" t="s">
        <v>17</v>
      </c>
      <c r="C372" s="32" t="s">
        <v>17</v>
      </c>
      <c r="D372" s="32" t="s">
        <v>17</v>
      </c>
      <c r="E372" s="32" t="s">
        <v>17</v>
      </c>
      <c r="F372" s="32" t="s">
        <v>17</v>
      </c>
      <c r="G372" s="150">
        <v>89.05</v>
      </c>
      <c r="H372" s="148" t="s">
        <v>1573</v>
      </c>
      <c r="I372" s="156" t="s">
        <v>1066</v>
      </c>
      <c r="J372" s="159">
        <v>1</v>
      </c>
      <c r="K372" s="158">
        <v>44.524999999999999</v>
      </c>
      <c r="L372" s="157">
        <v>2</v>
      </c>
      <c r="M372" s="148" t="s">
        <v>1127</v>
      </c>
    </row>
    <row r="373" spans="1:13" ht="15" customHeight="1" x14ac:dyDescent="0.25">
      <c r="A373" s="149" t="s">
        <v>1544</v>
      </c>
      <c r="B373" s="32" t="s">
        <v>17</v>
      </c>
      <c r="C373" s="32" t="s">
        <v>17</v>
      </c>
      <c r="D373" s="32" t="s">
        <v>17</v>
      </c>
      <c r="E373" s="32" t="s">
        <v>17</v>
      </c>
      <c r="F373" s="32" t="s">
        <v>17</v>
      </c>
      <c r="G373" s="150">
        <v>667.92</v>
      </c>
      <c r="H373" s="148" t="s">
        <v>1574</v>
      </c>
      <c r="I373" s="156" t="s">
        <v>1066</v>
      </c>
      <c r="J373" s="159">
        <v>1</v>
      </c>
      <c r="K373" s="158">
        <v>44.527999999999999</v>
      </c>
      <c r="L373" s="157">
        <v>15</v>
      </c>
      <c r="M373" s="148" t="s">
        <v>1127</v>
      </c>
    </row>
    <row r="374" spans="1:13" ht="15" customHeight="1" x14ac:dyDescent="0.25">
      <c r="A374" s="149" t="s">
        <v>1543</v>
      </c>
      <c r="B374" s="32" t="s">
        <v>17</v>
      </c>
      <c r="C374" s="32" t="s">
        <v>17</v>
      </c>
      <c r="D374" s="32" t="s">
        <v>17</v>
      </c>
      <c r="E374" s="32" t="s">
        <v>17</v>
      </c>
      <c r="F374" s="32" t="s">
        <v>17</v>
      </c>
      <c r="G374" s="150">
        <v>136</v>
      </c>
      <c r="H374" s="148" t="s">
        <v>1574</v>
      </c>
      <c r="I374" s="156" t="s">
        <v>1066</v>
      </c>
      <c r="J374" s="159">
        <v>1</v>
      </c>
      <c r="K374" s="158">
        <v>68</v>
      </c>
      <c r="L374" s="157">
        <v>2</v>
      </c>
      <c r="M374" s="148" t="s">
        <v>1127</v>
      </c>
    </row>
    <row r="375" spans="1:13" ht="15" customHeight="1" x14ac:dyDescent="0.25">
      <c r="A375" s="149" t="s">
        <v>891</v>
      </c>
      <c r="B375" s="32" t="s">
        <v>17</v>
      </c>
      <c r="C375" s="32" t="s">
        <v>17</v>
      </c>
      <c r="D375" s="32" t="s">
        <v>17</v>
      </c>
      <c r="E375" s="32" t="s">
        <v>17</v>
      </c>
      <c r="F375" s="32" t="s">
        <v>17</v>
      </c>
      <c r="G375" s="150">
        <v>197.57</v>
      </c>
      <c r="H375" s="148" t="s">
        <v>1575</v>
      </c>
      <c r="I375" s="156" t="s">
        <v>1066</v>
      </c>
      <c r="J375" s="159">
        <v>1</v>
      </c>
      <c r="K375" s="158">
        <v>6.5856666666666666</v>
      </c>
      <c r="L375" s="157">
        <v>30</v>
      </c>
      <c r="M375" s="148" t="s">
        <v>1127</v>
      </c>
    </row>
    <row r="376" spans="1:13" ht="15" customHeight="1" x14ac:dyDescent="0.25">
      <c r="A376" s="149" t="s">
        <v>1546</v>
      </c>
      <c r="B376" s="32" t="s">
        <v>17</v>
      </c>
      <c r="C376" s="32" t="s">
        <v>17</v>
      </c>
      <c r="D376" s="32" t="s">
        <v>17</v>
      </c>
      <c r="E376" s="32" t="s">
        <v>17</v>
      </c>
      <c r="F376" s="32" t="s">
        <v>17</v>
      </c>
      <c r="G376" s="150">
        <v>606.48</v>
      </c>
      <c r="H376" s="148" t="s">
        <v>1576</v>
      </c>
      <c r="I376" s="156" t="s">
        <v>944</v>
      </c>
      <c r="J376" s="159">
        <v>100</v>
      </c>
      <c r="K376" s="158">
        <v>12.1296</v>
      </c>
      <c r="L376" s="157">
        <v>50</v>
      </c>
      <c r="M376" s="148" t="s">
        <v>1127</v>
      </c>
    </row>
    <row r="377" spans="1:13" ht="15" customHeight="1" x14ac:dyDescent="0.25">
      <c r="A377" s="149" t="s">
        <v>1546</v>
      </c>
      <c r="B377" s="32" t="s">
        <v>17</v>
      </c>
      <c r="C377" s="32" t="s">
        <v>17</v>
      </c>
      <c r="D377" s="32" t="s">
        <v>17</v>
      </c>
      <c r="E377" s="32" t="s">
        <v>17</v>
      </c>
      <c r="F377" s="32" t="s">
        <v>17</v>
      </c>
      <c r="G377" s="150">
        <v>227.81</v>
      </c>
      <c r="H377" s="148" t="s">
        <v>1576</v>
      </c>
      <c r="I377" s="156" t="s">
        <v>944</v>
      </c>
      <c r="J377" s="159">
        <v>100</v>
      </c>
      <c r="K377" s="158">
        <v>11.390499999999999</v>
      </c>
      <c r="L377" s="157">
        <v>20</v>
      </c>
      <c r="M377" s="148" t="s">
        <v>1127</v>
      </c>
    </row>
    <row r="378" spans="1:13" ht="15" customHeight="1" x14ac:dyDescent="0.25">
      <c r="A378" s="149" t="s">
        <v>1028</v>
      </c>
      <c r="B378" s="32" t="s">
        <v>17</v>
      </c>
      <c r="C378" s="32" t="s">
        <v>17</v>
      </c>
      <c r="D378" s="32" t="s">
        <v>17</v>
      </c>
      <c r="E378" s="32" t="s">
        <v>17</v>
      </c>
      <c r="F378" s="32" t="s">
        <v>17</v>
      </c>
      <c r="G378" s="150">
        <v>76.83</v>
      </c>
      <c r="H378" s="148" t="s">
        <v>1577</v>
      </c>
      <c r="I378" s="156" t="s">
        <v>944</v>
      </c>
      <c r="J378" s="159">
        <v>100</v>
      </c>
      <c r="K378" s="158">
        <v>3.8414999999999999</v>
      </c>
      <c r="L378" s="157">
        <v>20</v>
      </c>
      <c r="M378" s="148" t="s">
        <v>1127</v>
      </c>
    </row>
    <row r="379" spans="1:13" ht="15" customHeight="1" x14ac:dyDescent="0.25">
      <c r="A379" s="149" t="s">
        <v>1547</v>
      </c>
      <c r="B379" s="32" t="s">
        <v>17</v>
      </c>
      <c r="C379" s="32" t="s">
        <v>17</v>
      </c>
      <c r="D379" s="32" t="s">
        <v>17</v>
      </c>
      <c r="E379" s="32" t="s">
        <v>17</v>
      </c>
      <c r="F379" s="32" t="s">
        <v>17</v>
      </c>
      <c r="G379" s="150">
        <v>2383.58</v>
      </c>
      <c r="H379" s="148" t="s">
        <v>1578</v>
      </c>
      <c r="I379" s="156" t="s">
        <v>944</v>
      </c>
      <c r="J379" s="159">
        <v>50</v>
      </c>
      <c r="K379" s="158">
        <v>119.179</v>
      </c>
      <c r="L379" s="157">
        <v>20</v>
      </c>
      <c r="M379" s="148" t="s">
        <v>1127</v>
      </c>
    </row>
    <row r="380" spans="1:13" ht="15" customHeight="1" x14ac:dyDescent="0.25">
      <c r="A380" s="149" t="s">
        <v>1059</v>
      </c>
      <c r="B380" s="32" t="s">
        <v>17</v>
      </c>
      <c r="C380" s="32" t="s">
        <v>17</v>
      </c>
      <c r="D380" s="32" t="s">
        <v>17</v>
      </c>
      <c r="E380" s="32" t="s">
        <v>17</v>
      </c>
      <c r="F380" s="32" t="s">
        <v>17</v>
      </c>
      <c r="G380" s="150">
        <v>325.61</v>
      </c>
      <c r="H380" s="148" t="s">
        <v>1578</v>
      </c>
      <c r="I380" s="156" t="s">
        <v>944</v>
      </c>
      <c r="J380" s="159">
        <v>50</v>
      </c>
      <c r="K380" s="158">
        <v>16.2805</v>
      </c>
      <c r="L380" s="157">
        <v>20</v>
      </c>
      <c r="M380" s="148" t="s">
        <v>1127</v>
      </c>
    </row>
    <row r="381" spans="1:13" ht="15" customHeight="1" x14ac:dyDescent="0.25">
      <c r="A381" s="149" t="s">
        <v>1064</v>
      </c>
      <c r="B381" s="32" t="s">
        <v>17</v>
      </c>
      <c r="C381" s="32" t="s">
        <v>17</v>
      </c>
      <c r="D381" s="32" t="s">
        <v>17</v>
      </c>
      <c r="E381" s="32" t="s">
        <v>17</v>
      </c>
      <c r="F381" s="32" t="s">
        <v>17</v>
      </c>
      <c r="G381" s="150">
        <v>43.46</v>
      </c>
      <c r="H381" s="148" t="s">
        <v>1579</v>
      </c>
      <c r="I381" s="156" t="s">
        <v>978</v>
      </c>
      <c r="J381" s="159">
        <v>100</v>
      </c>
      <c r="K381" s="158">
        <v>4.3460000000000001</v>
      </c>
      <c r="L381" s="157">
        <v>10</v>
      </c>
      <c r="M381" s="148" t="s">
        <v>1127</v>
      </c>
    </row>
    <row r="382" spans="1:13" ht="15" customHeight="1" x14ac:dyDescent="0.25">
      <c r="A382" s="149" t="s">
        <v>406</v>
      </c>
      <c r="B382" s="32" t="s">
        <v>17</v>
      </c>
      <c r="C382" s="32" t="s">
        <v>17</v>
      </c>
      <c r="D382" s="32" t="s">
        <v>17</v>
      </c>
      <c r="E382" s="32" t="s">
        <v>17</v>
      </c>
      <c r="F382" s="32" t="s">
        <v>17</v>
      </c>
      <c r="G382" s="150">
        <v>602.45000000000005</v>
      </c>
      <c r="H382" s="148" t="s">
        <v>1580</v>
      </c>
      <c r="I382" s="156" t="s">
        <v>1066</v>
      </c>
      <c r="J382" s="159">
        <v>1</v>
      </c>
      <c r="K382" s="158">
        <v>4.0163333333333338</v>
      </c>
      <c r="L382" s="157">
        <v>150</v>
      </c>
      <c r="M382" s="148" t="s">
        <v>1127</v>
      </c>
    </row>
    <row r="383" spans="1:13" ht="15" customHeight="1" x14ac:dyDescent="0.25">
      <c r="A383" s="149" t="s">
        <v>1547</v>
      </c>
      <c r="B383" s="32" t="s">
        <v>17</v>
      </c>
      <c r="C383" s="32" t="s">
        <v>17</v>
      </c>
      <c r="D383" s="32" t="s">
        <v>17</v>
      </c>
      <c r="E383" s="32" t="s">
        <v>17</v>
      </c>
      <c r="F383" s="32" t="s">
        <v>17</v>
      </c>
      <c r="G383" s="150">
        <v>173.26</v>
      </c>
      <c r="H383" s="148" t="s">
        <v>1581</v>
      </c>
      <c r="I383" s="156" t="s">
        <v>944</v>
      </c>
      <c r="J383" s="159">
        <v>50</v>
      </c>
      <c r="K383" s="158">
        <v>86.63</v>
      </c>
      <c r="L383" s="157">
        <v>2</v>
      </c>
      <c r="M383" s="148" t="s">
        <v>1127</v>
      </c>
    </row>
    <row r="384" spans="1:13" ht="15" customHeight="1" x14ac:dyDescent="0.25">
      <c r="A384" s="149" t="s">
        <v>1548</v>
      </c>
      <c r="B384" s="32" t="s">
        <v>17</v>
      </c>
      <c r="C384" s="32" t="s">
        <v>17</v>
      </c>
      <c r="D384" s="32" t="s">
        <v>17</v>
      </c>
      <c r="E384" s="32" t="s">
        <v>17</v>
      </c>
      <c r="F384" s="32" t="s">
        <v>17</v>
      </c>
      <c r="G384" s="150">
        <v>19.97</v>
      </c>
      <c r="H384" s="148" t="s">
        <v>1582</v>
      </c>
      <c r="I384" s="156" t="s">
        <v>944</v>
      </c>
      <c r="J384" s="159">
        <v>10</v>
      </c>
      <c r="K384" s="158">
        <v>0.39939999999999998</v>
      </c>
      <c r="L384" s="157">
        <v>50</v>
      </c>
      <c r="M384" s="148" t="s">
        <v>1127</v>
      </c>
    </row>
    <row r="385" spans="1:13" ht="15" customHeight="1" x14ac:dyDescent="0.25">
      <c r="A385" s="149" t="s">
        <v>1549</v>
      </c>
      <c r="B385" s="32" t="s">
        <v>17</v>
      </c>
      <c r="C385" s="32" t="s">
        <v>17</v>
      </c>
      <c r="D385" s="32" t="s">
        <v>17</v>
      </c>
      <c r="E385" s="32" t="s">
        <v>17</v>
      </c>
      <c r="F385" s="32" t="s">
        <v>17</v>
      </c>
      <c r="G385" s="150">
        <v>473.70999999999992</v>
      </c>
      <c r="H385" s="148" t="s">
        <v>1583</v>
      </c>
      <c r="I385" s="156" t="s">
        <v>944</v>
      </c>
      <c r="J385" s="159">
        <v>50</v>
      </c>
      <c r="K385" s="158">
        <v>47.370999999999995</v>
      </c>
      <c r="L385" s="157">
        <v>10</v>
      </c>
      <c r="M385" s="148" t="s">
        <v>1127</v>
      </c>
    </row>
    <row r="386" spans="1:13" ht="15" customHeight="1" x14ac:dyDescent="0.25">
      <c r="A386" s="149" t="s">
        <v>1550</v>
      </c>
      <c r="B386" s="32" t="s">
        <v>17</v>
      </c>
      <c r="C386" s="32" t="s">
        <v>17</v>
      </c>
      <c r="D386" s="32" t="s">
        <v>17</v>
      </c>
      <c r="E386" s="32" t="s">
        <v>17</v>
      </c>
      <c r="F386" s="32" t="s">
        <v>17</v>
      </c>
      <c r="G386" s="150">
        <v>1451.9900000000002</v>
      </c>
      <c r="H386" s="148" t="s">
        <v>1583</v>
      </c>
      <c r="I386" s="156" t="s">
        <v>944</v>
      </c>
      <c r="J386" s="159">
        <v>10</v>
      </c>
      <c r="K386" s="158">
        <v>145.19900000000001</v>
      </c>
      <c r="L386" s="157">
        <v>10</v>
      </c>
      <c r="M386" s="148" t="s">
        <v>1127</v>
      </c>
    </row>
    <row r="387" spans="1:13" ht="15" customHeight="1" x14ac:dyDescent="0.25">
      <c r="A387" s="149" t="s">
        <v>1551</v>
      </c>
      <c r="B387" s="32" t="s">
        <v>17</v>
      </c>
      <c r="C387" s="32" t="s">
        <v>17</v>
      </c>
      <c r="D387" s="32" t="s">
        <v>17</v>
      </c>
      <c r="E387" s="32" t="s">
        <v>17</v>
      </c>
      <c r="F387" s="32" t="s">
        <v>17</v>
      </c>
      <c r="G387" s="150">
        <v>184.93</v>
      </c>
      <c r="H387" s="148" t="s">
        <v>1584</v>
      </c>
      <c r="I387" s="156" t="s">
        <v>944</v>
      </c>
      <c r="J387" s="159">
        <v>100</v>
      </c>
      <c r="K387" s="158">
        <v>15.410833333333334</v>
      </c>
      <c r="L387" s="157">
        <v>12</v>
      </c>
      <c r="M387" s="148" t="s">
        <v>1127</v>
      </c>
    </row>
    <row r="388" spans="1:13" ht="15" customHeight="1" x14ac:dyDescent="0.25">
      <c r="A388" s="149" t="s">
        <v>1551</v>
      </c>
      <c r="B388" s="32" t="s">
        <v>17</v>
      </c>
      <c r="C388" s="32" t="s">
        <v>17</v>
      </c>
      <c r="D388" s="32" t="s">
        <v>17</v>
      </c>
      <c r="E388" s="32" t="s">
        <v>17</v>
      </c>
      <c r="F388" s="32" t="s">
        <v>17</v>
      </c>
      <c r="G388" s="150">
        <v>462.34</v>
      </c>
      <c r="H388" s="148" t="s">
        <v>1584</v>
      </c>
      <c r="I388" s="156" t="s">
        <v>944</v>
      </c>
      <c r="J388" s="159">
        <v>100</v>
      </c>
      <c r="K388" s="158">
        <v>15.411333333333333</v>
      </c>
      <c r="L388" s="157">
        <v>30</v>
      </c>
      <c r="M388" s="148" t="s">
        <v>1127</v>
      </c>
    </row>
    <row r="389" spans="1:13" ht="15" customHeight="1" x14ac:dyDescent="0.25">
      <c r="A389" s="149" t="s">
        <v>1551</v>
      </c>
      <c r="B389" s="32" t="s">
        <v>17</v>
      </c>
      <c r="C389" s="32" t="s">
        <v>17</v>
      </c>
      <c r="D389" s="32" t="s">
        <v>17</v>
      </c>
      <c r="E389" s="32" t="s">
        <v>17</v>
      </c>
      <c r="F389" s="32" t="s">
        <v>17</v>
      </c>
      <c r="G389" s="150">
        <v>74.59</v>
      </c>
      <c r="H389" s="148" t="s">
        <v>1585</v>
      </c>
      <c r="I389" s="156" t="s">
        <v>944</v>
      </c>
      <c r="J389" s="159">
        <v>100</v>
      </c>
      <c r="K389" s="158">
        <v>14.918000000000001</v>
      </c>
      <c r="L389" s="157">
        <v>5</v>
      </c>
      <c r="M389" s="148" t="s">
        <v>1127</v>
      </c>
    </row>
    <row r="390" spans="1:13" ht="15" customHeight="1" x14ac:dyDescent="0.25">
      <c r="A390" s="149" t="s">
        <v>1025</v>
      </c>
      <c r="B390" s="32" t="s">
        <v>17</v>
      </c>
      <c r="C390" s="32" t="s">
        <v>17</v>
      </c>
      <c r="D390" s="32" t="s">
        <v>17</v>
      </c>
      <c r="E390" s="32" t="s">
        <v>17</v>
      </c>
      <c r="F390" s="32" t="s">
        <v>17</v>
      </c>
      <c r="G390" s="150">
        <v>44.8</v>
      </c>
      <c r="H390" s="148" t="s">
        <v>1585</v>
      </c>
      <c r="I390" s="156" t="s">
        <v>944</v>
      </c>
      <c r="J390" s="159">
        <v>100</v>
      </c>
      <c r="K390" s="158">
        <v>4.4799999999999995</v>
      </c>
      <c r="L390" s="157">
        <v>10</v>
      </c>
      <c r="M390" s="148" t="s">
        <v>1127</v>
      </c>
    </row>
    <row r="391" spans="1:13" ht="15" customHeight="1" x14ac:dyDescent="0.25">
      <c r="A391" s="149" t="s">
        <v>891</v>
      </c>
      <c r="B391" s="32" t="s">
        <v>17</v>
      </c>
      <c r="C391" s="32" t="s">
        <v>17</v>
      </c>
      <c r="D391" s="32" t="s">
        <v>17</v>
      </c>
      <c r="E391" s="32" t="s">
        <v>17</v>
      </c>
      <c r="F391" s="32" t="s">
        <v>17</v>
      </c>
      <c r="G391" s="150">
        <v>102.85</v>
      </c>
      <c r="H391" s="148" t="s">
        <v>1586</v>
      </c>
      <c r="I391" s="156" t="s">
        <v>1066</v>
      </c>
      <c r="J391" s="159">
        <v>5</v>
      </c>
      <c r="K391" s="158">
        <v>10.285</v>
      </c>
      <c r="L391" s="157">
        <v>10</v>
      </c>
      <c r="M391" s="148" t="s">
        <v>1127</v>
      </c>
    </row>
    <row r="392" spans="1:13" ht="15" customHeight="1" x14ac:dyDescent="0.25">
      <c r="A392" s="149" t="s">
        <v>1552</v>
      </c>
      <c r="B392" s="32" t="s">
        <v>17</v>
      </c>
      <c r="C392" s="32" t="s">
        <v>17</v>
      </c>
      <c r="D392" s="32" t="s">
        <v>17</v>
      </c>
      <c r="E392" s="32" t="s">
        <v>17</v>
      </c>
      <c r="F392" s="32" t="s">
        <v>17</v>
      </c>
      <c r="G392" s="150">
        <v>298.82</v>
      </c>
      <c r="H392" s="148" t="s">
        <v>1587</v>
      </c>
      <c r="I392" s="156" t="s">
        <v>944</v>
      </c>
      <c r="J392" s="159">
        <v>100</v>
      </c>
      <c r="K392" s="158">
        <v>14.940999999999999</v>
      </c>
      <c r="L392" s="157">
        <v>20</v>
      </c>
      <c r="M392" s="148" t="s">
        <v>1127</v>
      </c>
    </row>
    <row r="393" spans="1:13" ht="15" customHeight="1" x14ac:dyDescent="0.25">
      <c r="A393" s="149" t="s">
        <v>1552</v>
      </c>
      <c r="B393" s="32" t="s">
        <v>17</v>
      </c>
      <c r="C393" s="32" t="s">
        <v>17</v>
      </c>
      <c r="D393" s="32" t="s">
        <v>17</v>
      </c>
      <c r="E393" s="32" t="s">
        <v>17</v>
      </c>
      <c r="F393" s="32" t="s">
        <v>17</v>
      </c>
      <c r="G393" s="150">
        <v>232.06</v>
      </c>
      <c r="H393" s="148" t="s">
        <v>1587</v>
      </c>
      <c r="I393" s="156" t="s">
        <v>944</v>
      </c>
      <c r="J393" s="159">
        <v>100</v>
      </c>
      <c r="K393" s="158">
        <v>11.603</v>
      </c>
      <c r="L393" s="157">
        <v>20</v>
      </c>
      <c r="M393" s="148" t="s">
        <v>1127</v>
      </c>
    </row>
    <row r="394" spans="1:13" ht="15" customHeight="1" x14ac:dyDescent="0.25">
      <c r="A394" s="149" t="s">
        <v>1552</v>
      </c>
      <c r="B394" s="32" t="s">
        <v>17</v>
      </c>
      <c r="C394" s="32" t="s">
        <v>17</v>
      </c>
      <c r="D394" s="32" t="s">
        <v>17</v>
      </c>
      <c r="E394" s="32" t="s">
        <v>17</v>
      </c>
      <c r="F394" s="32" t="s">
        <v>17</v>
      </c>
      <c r="G394" s="150">
        <v>110.77</v>
      </c>
      <c r="H394" s="148" t="s">
        <v>1587</v>
      </c>
      <c r="I394" s="156" t="s">
        <v>944</v>
      </c>
      <c r="J394" s="159">
        <v>100</v>
      </c>
      <c r="K394" s="158">
        <v>11.077</v>
      </c>
      <c r="L394" s="157">
        <v>10</v>
      </c>
      <c r="M394" s="148" t="s">
        <v>1127</v>
      </c>
    </row>
    <row r="395" spans="1:13" ht="15" customHeight="1" x14ac:dyDescent="0.25">
      <c r="A395" s="149" t="s">
        <v>1547</v>
      </c>
      <c r="B395" s="32" t="s">
        <v>17</v>
      </c>
      <c r="C395" s="32" t="s">
        <v>17</v>
      </c>
      <c r="D395" s="32" t="s">
        <v>17</v>
      </c>
      <c r="E395" s="32" t="s">
        <v>17</v>
      </c>
      <c r="F395" s="32" t="s">
        <v>17</v>
      </c>
      <c r="G395" s="150">
        <v>345.09</v>
      </c>
      <c r="H395" s="148" t="s">
        <v>1588</v>
      </c>
      <c r="I395" s="156" t="s">
        <v>944</v>
      </c>
      <c r="J395" s="159">
        <v>50</v>
      </c>
      <c r="K395" s="158">
        <v>86.272499999999994</v>
      </c>
      <c r="L395" s="157">
        <v>4</v>
      </c>
      <c r="M395" s="148" t="s">
        <v>1127</v>
      </c>
    </row>
    <row r="396" spans="1:13" ht="15" customHeight="1" x14ac:dyDescent="0.25">
      <c r="A396" s="149" t="s">
        <v>1553</v>
      </c>
      <c r="B396" s="32" t="s">
        <v>17</v>
      </c>
      <c r="C396" s="32" t="s">
        <v>17</v>
      </c>
      <c r="D396" s="32" t="s">
        <v>17</v>
      </c>
      <c r="E396" s="32" t="s">
        <v>17</v>
      </c>
      <c r="F396" s="32" t="s">
        <v>17</v>
      </c>
      <c r="G396" s="150">
        <v>57.47999999999999</v>
      </c>
      <c r="H396" s="148" t="s">
        <v>1589</v>
      </c>
      <c r="I396" s="156" t="s">
        <v>944</v>
      </c>
      <c r="J396" s="159">
        <v>50</v>
      </c>
      <c r="K396" s="158">
        <v>5.7479999999999993</v>
      </c>
      <c r="L396" s="157">
        <v>10</v>
      </c>
      <c r="M396" s="148" t="s">
        <v>1127</v>
      </c>
    </row>
    <row r="397" spans="1:13" ht="15" customHeight="1" x14ac:dyDescent="0.25">
      <c r="A397" s="149" t="s">
        <v>1026</v>
      </c>
      <c r="B397" s="32" t="s">
        <v>17</v>
      </c>
      <c r="C397" s="32" t="s">
        <v>17</v>
      </c>
      <c r="D397" s="32" t="s">
        <v>17</v>
      </c>
      <c r="E397" s="32" t="s">
        <v>17</v>
      </c>
      <c r="F397" s="32" t="s">
        <v>17</v>
      </c>
      <c r="G397" s="150">
        <v>33.6</v>
      </c>
      <c r="H397" s="148" t="s">
        <v>1590</v>
      </c>
      <c r="I397" s="156" t="s">
        <v>944</v>
      </c>
      <c r="J397" s="159">
        <v>100</v>
      </c>
      <c r="K397" s="158">
        <v>3.3600000000000003</v>
      </c>
      <c r="L397" s="157">
        <v>10</v>
      </c>
      <c r="M397" s="148" t="s">
        <v>1127</v>
      </c>
    </row>
    <row r="398" spans="1:13" ht="15" customHeight="1" x14ac:dyDescent="0.25">
      <c r="A398" s="149" t="s">
        <v>1554</v>
      </c>
      <c r="B398" s="32" t="s">
        <v>17</v>
      </c>
      <c r="C398" s="32" t="s">
        <v>17</v>
      </c>
      <c r="D398" s="32" t="s">
        <v>17</v>
      </c>
      <c r="E398" s="32" t="s">
        <v>17</v>
      </c>
      <c r="F398" s="32" t="s">
        <v>17</v>
      </c>
      <c r="G398" s="150">
        <v>1708.98</v>
      </c>
      <c r="H398" s="148" t="s">
        <v>1591</v>
      </c>
      <c r="I398" s="156" t="s">
        <v>1066</v>
      </c>
      <c r="J398" s="159">
        <v>5</v>
      </c>
      <c r="K398" s="158">
        <v>284.83</v>
      </c>
      <c r="L398" s="157">
        <v>6</v>
      </c>
      <c r="M398" s="148" t="s">
        <v>1127</v>
      </c>
    </row>
    <row r="399" spans="1:13" ht="15" customHeight="1" x14ac:dyDescent="0.25">
      <c r="A399" s="149" t="s">
        <v>1555</v>
      </c>
      <c r="B399" s="32" t="s">
        <v>17</v>
      </c>
      <c r="C399" s="32" t="s">
        <v>17</v>
      </c>
      <c r="D399" s="32" t="s">
        <v>17</v>
      </c>
      <c r="E399" s="32" t="s">
        <v>17</v>
      </c>
      <c r="F399" s="32" t="s">
        <v>17</v>
      </c>
      <c r="G399" s="150">
        <v>1185.8</v>
      </c>
      <c r="H399" s="148" t="s">
        <v>1591</v>
      </c>
      <c r="I399" s="156" t="s">
        <v>1066</v>
      </c>
      <c r="J399" s="159">
        <v>5</v>
      </c>
      <c r="K399" s="158">
        <v>169.4</v>
      </c>
      <c r="L399" s="157">
        <v>7</v>
      </c>
      <c r="M399" s="148" t="s">
        <v>1127</v>
      </c>
    </row>
    <row r="400" spans="1:13" ht="15" customHeight="1" x14ac:dyDescent="0.25">
      <c r="A400" s="149" t="s">
        <v>1555</v>
      </c>
      <c r="B400" s="32" t="s">
        <v>17</v>
      </c>
      <c r="C400" s="32" t="s">
        <v>17</v>
      </c>
      <c r="D400" s="32" t="s">
        <v>17</v>
      </c>
      <c r="E400" s="32" t="s">
        <v>17</v>
      </c>
      <c r="F400" s="32" t="s">
        <v>17</v>
      </c>
      <c r="G400" s="150">
        <v>89.06</v>
      </c>
      <c r="H400" s="148" t="s">
        <v>1591</v>
      </c>
      <c r="I400" s="156" t="s">
        <v>1066</v>
      </c>
      <c r="J400" s="159">
        <v>1</v>
      </c>
      <c r="K400" s="158">
        <v>44.53</v>
      </c>
      <c r="L400" s="157">
        <v>2</v>
      </c>
      <c r="M400" s="148" t="s">
        <v>1127</v>
      </c>
    </row>
    <row r="401" spans="1:13" ht="15" customHeight="1" x14ac:dyDescent="0.25">
      <c r="A401" s="149" t="s">
        <v>1556</v>
      </c>
      <c r="B401" s="32" t="s">
        <v>17</v>
      </c>
      <c r="C401" s="32" t="s">
        <v>17</v>
      </c>
      <c r="D401" s="32" t="s">
        <v>17</v>
      </c>
      <c r="E401" s="32" t="s">
        <v>17</v>
      </c>
      <c r="F401" s="32" t="s">
        <v>17</v>
      </c>
      <c r="G401" s="150">
        <v>204</v>
      </c>
      <c r="H401" s="148" t="s">
        <v>1591</v>
      </c>
      <c r="I401" s="156" t="s">
        <v>1066</v>
      </c>
      <c r="J401" s="159">
        <v>1</v>
      </c>
      <c r="K401" s="158">
        <v>68</v>
      </c>
      <c r="L401" s="157">
        <v>3</v>
      </c>
      <c r="M401" s="148" t="s">
        <v>1127</v>
      </c>
    </row>
    <row r="402" spans="1:13" ht="15" customHeight="1" x14ac:dyDescent="0.25">
      <c r="A402" s="149" t="s">
        <v>1556</v>
      </c>
      <c r="B402" s="32" t="s">
        <v>17</v>
      </c>
      <c r="C402" s="32" t="s">
        <v>17</v>
      </c>
      <c r="D402" s="32" t="s">
        <v>17</v>
      </c>
      <c r="E402" s="32" t="s">
        <v>17</v>
      </c>
      <c r="F402" s="32" t="s">
        <v>17</v>
      </c>
      <c r="G402" s="150">
        <v>1139.3399999999999</v>
      </c>
      <c r="H402" s="148" t="s">
        <v>1592</v>
      </c>
      <c r="I402" s="156" t="s">
        <v>1066</v>
      </c>
      <c r="J402" s="159">
        <v>5</v>
      </c>
      <c r="K402" s="158">
        <v>284.83499999999998</v>
      </c>
      <c r="L402" s="157">
        <v>4</v>
      </c>
      <c r="M402" s="148" t="s">
        <v>1127</v>
      </c>
    </row>
    <row r="403" spans="1:13" ht="15" customHeight="1" x14ac:dyDescent="0.25">
      <c r="A403" s="149" t="s">
        <v>1555</v>
      </c>
      <c r="B403" s="32" t="s">
        <v>17</v>
      </c>
      <c r="C403" s="32" t="s">
        <v>17</v>
      </c>
      <c r="D403" s="32" t="s">
        <v>17</v>
      </c>
      <c r="E403" s="32" t="s">
        <v>17</v>
      </c>
      <c r="F403" s="32" t="s">
        <v>17</v>
      </c>
      <c r="G403" s="150">
        <v>1016.4000000000001</v>
      </c>
      <c r="H403" s="148" t="s">
        <v>1592</v>
      </c>
      <c r="I403" s="156" t="s">
        <v>1066</v>
      </c>
      <c r="J403" s="159">
        <v>5</v>
      </c>
      <c r="K403" s="158">
        <v>169.4</v>
      </c>
      <c r="L403" s="157">
        <v>6</v>
      </c>
      <c r="M403" s="148" t="s">
        <v>1127</v>
      </c>
    </row>
    <row r="404" spans="1:13" ht="15" customHeight="1" x14ac:dyDescent="0.25">
      <c r="A404" s="149" t="s">
        <v>1555</v>
      </c>
      <c r="B404" s="32" t="s">
        <v>17</v>
      </c>
      <c r="C404" s="32" t="s">
        <v>17</v>
      </c>
      <c r="D404" s="32" t="s">
        <v>17</v>
      </c>
      <c r="E404" s="32" t="s">
        <v>17</v>
      </c>
      <c r="F404" s="32" t="s">
        <v>17</v>
      </c>
      <c r="G404" s="150">
        <v>133.58000000000001</v>
      </c>
      <c r="H404" s="148" t="s">
        <v>1592</v>
      </c>
      <c r="I404" s="156" t="s">
        <v>1066</v>
      </c>
      <c r="J404" s="159">
        <v>1</v>
      </c>
      <c r="K404" s="158">
        <v>44.526666666666671</v>
      </c>
      <c r="L404" s="157">
        <v>3</v>
      </c>
      <c r="M404" s="148" t="s">
        <v>1127</v>
      </c>
    </row>
    <row r="405" spans="1:13" ht="15" customHeight="1" x14ac:dyDescent="0.25">
      <c r="A405" s="149" t="s">
        <v>1556</v>
      </c>
      <c r="B405" s="32" t="s">
        <v>17</v>
      </c>
      <c r="C405" s="32" t="s">
        <v>17</v>
      </c>
      <c r="D405" s="32" t="s">
        <v>17</v>
      </c>
      <c r="E405" s="32" t="s">
        <v>17</v>
      </c>
      <c r="F405" s="32" t="s">
        <v>17</v>
      </c>
      <c r="G405" s="150">
        <v>136</v>
      </c>
      <c r="H405" s="148" t="s">
        <v>1592</v>
      </c>
      <c r="I405" s="156" t="s">
        <v>1066</v>
      </c>
      <c r="J405" s="159">
        <v>1</v>
      </c>
      <c r="K405" s="158">
        <v>68</v>
      </c>
      <c r="L405" s="157">
        <v>2</v>
      </c>
      <c r="M405" s="148" t="s">
        <v>1127</v>
      </c>
    </row>
    <row r="406" spans="1:13" s="92" customFormat="1" x14ac:dyDescent="0.3">
      <c r="A406" s="151" t="s">
        <v>1403</v>
      </c>
      <c r="B406" s="152"/>
      <c r="C406" s="152"/>
      <c r="D406" s="152"/>
      <c r="E406" s="152"/>
      <c r="F406" s="153"/>
      <c r="G406" s="154">
        <f>SUM(G407:G410)</f>
        <v>4033.07</v>
      </c>
      <c r="H406" s="152"/>
      <c r="I406" s="152"/>
      <c r="J406" s="152"/>
      <c r="K406" s="152"/>
      <c r="L406" s="155"/>
      <c r="M406" s="152"/>
    </row>
    <row r="407" spans="1:13" ht="15" customHeight="1" x14ac:dyDescent="0.25">
      <c r="A407" s="149" t="s">
        <v>1885</v>
      </c>
      <c r="B407" s="32" t="s">
        <v>17</v>
      </c>
      <c r="C407" s="32" t="s">
        <v>17</v>
      </c>
      <c r="D407" s="32" t="s">
        <v>17</v>
      </c>
      <c r="E407" s="32" t="s">
        <v>17</v>
      </c>
      <c r="F407" s="32" t="s">
        <v>17</v>
      </c>
      <c r="G407" s="150">
        <v>82.28</v>
      </c>
      <c r="H407" s="148" t="s">
        <v>1888</v>
      </c>
      <c r="I407" s="156" t="s">
        <v>1066</v>
      </c>
      <c r="J407" s="159">
        <v>5</v>
      </c>
      <c r="K407" s="158">
        <v>10.285</v>
      </c>
      <c r="L407" s="157">
        <v>8</v>
      </c>
      <c r="M407" s="148" t="s">
        <v>1127</v>
      </c>
    </row>
    <row r="408" spans="1:13" ht="15" customHeight="1" x14ac:dyDescent="0.25">
      <c r="A408" s="149" t="s">
        <v>1886</v>
      </c>
      <c r="B408" s="32" t="s">
        <v>17</v>
      </c>
      <c r="C408" s="32" t="s">
        <v>17</v>
      </c>
      <c r="D408" s="32" t="s">
        <v>17</v>
      </c>
      <c r="E408" s="32" t="s">
        <v>17</v>
      </c>
      <c r="F408" s="32" t="s">
        <v>17</v>
      </c>
      <c r="G408" s="150">
        <v>139.38999999999999</v>
      </c>
      <c r="H408" s="148" t="s">
        <v>1889</v>
      </c>
      <c r="I408" s="156" t="s">
        <v>978</v>
      </c>
      <c r="J408" s="159">
        <v>150</v>
      </c>
      <c r="K408" s="158">
        <v>1.3938999999999999</v>
      </c>
      <c r="L408" s="157">
        <v>100</v>
      </c>
      <c r="M408" s="148" t="s">
        <v>1127</v>
      </c>
    </row>
    <row r="409" spans="1:13" ht="15" customHeight="1" x14ac:dyDescent="0.25">
      <c r="A409" s="149" t="s">
        <v>1887</v>
      </c>
      <c r="B409" s="32" t="s">
        <v>17</v>
      </c>
      <c r="C409" s="32" t="s">
        <v>17</v>
      </c>
      <c r="D409" s="32" t="s">
        <v>17</v>
      </c>
      <c r="E409" s="32" t="s">
        <v>17</v>
      </c>
      <c r="F409" s="32" t="s">
        <v>17</v>
      </c>
      <c r="G409" s="150">
        <v>3509</v>
      </c>
      <c r="H409" s="148" t="s">
        <v>1890</v>
      </c>
      <c r="I409" s="156" t="s">
        <v>944</v>
      </c>
      <c r="J409" s="159">
        <v>100</v>
      </c>
      <c r="K409" s="158">
        <v>350.9</v>
      </c>
      <c r="L409" s="157">
        <v>10</v>
      </c>
      <c r="M409" s="148" t="s">
        <v>1127</v>
      </c>
    </row>
    <row r="410" spans="1:13" ht="15" customHeight="1" x14ac:dyDescent="0.25">
      <c r="A410" s="149" t="s">
        <v>1043</v>
      </c>
      <c r="B410" s="32" t="s">
        <v>17</v>
      </c>
      <c r="C410" s="32" t="s">
        <v>17</v>
      </c>
      <c r="D410" s="32" t="s">
        <v>17</v>
      </c>
      <c r="E410" s="32" t="s">
        <v>17</v>
      </c>
      <c r="F410" s="32" t="s">
        <v>17</v>
      </c>
      <c r="G410" s="150">
        <v>302.39999999999998</v>
      </c>
      <c r="H410" s="148" t="s">
        <v>1891</v>
      </c>
      <c r="I410" s="156" t="s">
        <v>944</v>
      </c>
      <c r="J410" s="159">
        <v>100</v>
      </c>
      <c r="K410" s="158">
        <v>10.08</v>
      </c>
      <c r="L410" s="157">
        <v>30</v>
      </c>
      <c r="M410" s="148" t="s">
        <v>1127</v>
      </c>
    </row>
    <row r="411" spans="1:13" s="92" customFormat="1" x14ac:dyDescent="0.3">
      <c r="A411" s="151" t="s">
        <v>1899</v>
      </c>
      <c r="B411" s="152"/>
      <c r="C411" s="152"/>
      <c r="D411" s="152"/>
      <c r="E411" s="152"/>
      <c r="F411" s="153"/>
      <c r="G411" s="154">
        <f>SUM(G412:G419)</f>
        <v>1088.43</v>
      </c>
      <c r="H411" s="152"/>
      <c r="I411" s="152"/>
      <c r="J411" s="152"/>
      <c r="K411" s="152"/>
      <c r="L411" s="155"/>
      <c r="M411" s="152"/>
    </row>
    <row r="412" spans="1:13" s="160" customFormat="1" x14ac:dyDescent="0.3">
      <c r="A412" s="173" t="s">
        <v>1966</v>
      </c>
      <c r="B412" s="174" t="s">
        <v>17</v>
      </c>
      <c r="C412" s="174" t="s">
        <v>17</v>
      </c>
      <c r="D412" s="174" t="s">
        <v>17</v>
      </c>
      <c r="E412" s="174" t="s">
        <v>17</v>
      </c>
      <c r="F412" s="174" t="s">
        <v>17</v>
      </c>
      <c r="G412" s="175">
        <v>30.49</v>
      </c>
      <c r="H412" s="176" t="s">
        <v>1970</v>
      </c>
      <c r="I412" s="117" t="s">
        <v>944</v>
      </c>
      <c r="J412" s="177">
        <v>1</v>
      </c>
      <c r="K412" s="175">
        <v>0.51</v>
      </c>
      <c r="L412" s="178">
        <v>60</v>
      </c>
      <c r="M412" s="148" t="s">
        <v>1127</v>
      </c>
    </row>
    <row r="413" spans="1:13" s="160" customFormat="1" x14ac:dyDescent="0.3">
      <c r="A413" s="173" t="s">
        <v>295</v>
      </c>
      <c r="B413" s="174" t="s">
        <v>17</v>
      </c>
      <c r="C413" s="174" t="s">
        <v>17</v>
      </c>
      <c r="D413" s="174" t="s">
        <v>17</v>
      </c>
      <c r="E413" s="174" t="s">
        <v>17</v>
      </c>
      <c r="F413" s="174" t="s">
        <v>17</v>
      </c>
      <c r="G413" s="175">
        <v>33.6</v>
      </c>
      <c r="H413" s="176" t="s">
        <v>1971</v>
      </c>
      <c r="I413" s="117" t="s">
        <v>944</v>
      </c>
      <c r="J413" s="177">
        <v>100</v>
      </c>
      <c r="K413" s="175">
        <v>11.2</v>
      </c>
      <c r="L413" s="178">
        <v>3</v>
      </c>
      <c r="M413" s="148" t="s">
        <v>1127</v>
      </c>
    </row>
    <row r="414" spans="1:13" s="160" customFormat="1" x14ac:dyDescent="0.3">
      <c r="A414" s="173" t="s">
        <v>295</v>
      </c>
      <c r="B414" s="174" t="s">
        <v>17</v>
      </c>
      <c r="C414" s="174" t="s">
        <v>17</v>
      </c>
      <c r="D414" s="174" t="s">
        <v>17</v>
      </c>
      <c r="E414" s="174" t="s">
        <v>17</v>
      </c>
      <c r="F414" s="174" t="s">
        <v>17</v>
      </c>
      <c r="G414" s="175">
        <v>30.240000000000002</v>
      </c>
      <c r="H414" s="176" t="s">
        <v>1971</v>
      </c>
      <c r="I414" s="117" t="s">
        <v>944</v>
      </c>
      <c r="J414" s="177">
        <v>100</v>
      </c>
      <c r="K414" s="175">
        <v>10.08</v>
      </c>
      <c r="L414" s="178">
        <v>3</v>
      </c>
      <c r="M414" s="148" t="s">
        <v>1127</v>
      </c>
    </row>
    <row r="415" spans="1:13" s="160" customFormat="1" x14ac:dyDescent="0.3">
      <c r="A415" s="173" t="s">
        <v>1967</v>
      </c>
      <c r="B415" s="174" t="s">
        <v>17</v>
      </c>
      <c r="C415" s="174" t="s">
        <v>17</v>
      </c>
      <c r="D415" s="174" t="s">
        <v>17</v>
      </c>
      <c r="E415" s="174" t="s">
        <v>17</v>
      </c>
      <c r="F415" s="174" t="s">
        <v>17</v>
      </c>
      <c r="G415" s="175">
        <v>90.24</v>
      </c>
      <c r="H415" s="176" t="s">
        <v>1972</v>
      </c>
      <c r="I415" s="117" t="s">
        <v>978</v>
      </c>
      <c r="J415" s="177">
        <v>1</v>
      </c>
      <c r="K415" s="175">
        <v>0.64</v>
      </c>
      <c r="L415" s="178">
        <v>140</v>
      </c>
      <c r="M415" s="148" t="s">
        <v>1127</v>
      </c>
    </row>
    <row r="416" spans="1:13" s="160" customFormat="1" x14ac:dyDescent="0.3">
      <c r="A416" s="173" t="s">
        <v>1968</v>
      </c>
      <c r="B416" s="174" t="s">
        <v>17</v>
      </c>
      <c r="C416" s="174" t="s">
        <v>17</v>
      </c>
      <c r="D416" s="174" t="s">
        <v>17</v>
      </c>
      <c r="E416" s="174" t="s">
        <v>17</v>
      </c>
      <c r="F416" s="174" t="s">
        <v>17</v>
      </c>
      <c r="G416" s="175">
        <v>69.12</v>
      </c>
      <c r="H416" s="176" t="s">
        <v>1973</v>
      </c>
      <c r="I416" s="117" t="s">
        <v>944</v>
      </c>
      <c r="J416" s="177">
        <v>1</v>
      </c>
      <c r="K416" s="175">
        <v>1.23</v>
      </c>
      <c r="L416" s="178">
        <v>56</v>
      </c>
      <c r="M416" s="148" t="s">
        <v>1127</v>
      </c>
    </row>
    <row r="417" spans="1:13" s="160" customFormat="1" x14ac:dyDescent="0.3">
      <c r="A417" s="173" t="s">
        <v>295</v>
      </c>
      <c r="B417" s="174" t="s">
        <v>17</v>
      </c>
      <c r="C417" s="174" t="s">
        <v>17</v>
      </c>
      <c r="D417" s="174" t="s">
        <v>17</v>
      </c>
      <c r="E417" s="174" t="s">
        <v>17</v>
      </c>
      <c r="F417" s="174" t="s">
        <v>17</v>
      </c>
      <c r="G417" s="175">
        <v>392</v>
      </c>
      <c r="H417" s="176" t="s">
        <v>1974</v>
      </c>
      <c r="I417" s="117" t="s">
        <v>944</v>
      </c>
      <c r="J417" s="177">
        <v>100</v>
      </c>
      <c r="K417" s="175">
        <v>19.600000000000001</v>
      </c>
      <c r="L417" s="178">
        <v>20</v>
      </c>
      <c r="M417" s="148" t="s">
        <v>1127</v>
      </c>
    </row>
    <row r="418" spans="1:13" s="160" customFormat="1" x14ac:dyDescent="0.3">
      <c r="A418" s="173" t="s">
        <v>1043</v>
      </c>
      <c r="B418" s="174" t="s">
        <v>17</v>
      </c>
      <c r="C418" s="174" t="s">
        <v>17</v>
      </c>
      <c r="D418" s="174" t="s">
        <v>17</v>
      </c>
      <c r="E418" s="174" t="s">
        <v>17</v>
      </c>
      <c r="F418" s="174" t="s">
        <v>17</v>
      </c>
      <c r="G418" s="175">
        <v>351.12</v>
      </c>
      <c r="H418" s="176" t="s">
        <v>1975</v>
      </c>
      <c r="I418" s="117" t="s">
        <v>944</v>
      </c>
      <c r="J418" s="177">
        <v>100</v>
      </c>
      <c r="K418" s="175">
        <v>11.7</v>
      </c>
      <c r="L418" s="178">
        <v>30</v>
      </c>
      <c r="M418" s="148" t="s">
        <v>1127</v>
      </c>
    </row>
    <row r="419" spans="1:13" s="160" customFormat="1" x14ac:dyDescent="0.3">
      <c r="A419" s="173" t="s">
        <v>1969</v>
      </c>
      <c r="B419" s="174" t="s">
        <v>17</v>
      </c>
      <c r="C419" s="174" t="s">
        <v>17</v>
      </c>
      <c r="D419" s="174" t="s">
        <v>17</v>
      </c>
      <c r="E419" s="174" t="s">
        <v>17</v>
      </c>
      <c r="F419" s="174" t="s">
        <v>17</v>
      </c>
      <c r="G419" s="175">
        <v>91.62</v>
      </c>
      <c r="H419" s="176" t="s">
        <v>1975</v>
      </c>
      <c r="I419" s="117" t="s">
        <v>944</v>
      </c>
      <c r="J419" s="177">
        <v>100</v>
      </c>
      <c r="K419" s="175">
        <v>9.16</v>
      </c>
      <c r="L419" s="178">
        <v>10</v>
      </c>
      <c r="M419" s="148" t="s">
        <v>1127</v>
      </c>
    </row>
    <row r="420" spans="1:13" s="92" customFormat="1" x14ac:dyDescent="0.3">
      <c r="A420" s="151" t="s">
        <v>2117</v>
      </c>
      <c r="B420" s="152"/>
      <c r="C420" s="152"/>
      <c r="D420" s="152"/>
      <c r="E420" s="152"/>
      <c r="F420" s="153"/>
      <c r="G420" s="154">
        <f>SUM(G421:G425)</f>
        <v>878.04</v>
      </c>
      <c r="H420" s="152"/>
      <c r="I420" s="152"/>
      <c r="J420" s="152"/>
      <c r="K420" s="152"/>
      <c r="L420" s="155"/>
      <c r="M420" s="152"/>
    </row>
    <row r="421" spans="1:13" s="160" customFormat="1" ht="13.5" customHeight="1" x14ac:dyDescent="0.3">
      <c r="A421" s="173" t="s">
        <v>2140</v>
      </c>
      <c r="B421" s="174" t="s">
        <v>17</v>
      </c>
      <c r="C421" s="174" t="s">
        <v>17</v>
      </c>
      <c r="D421" s="174" t="s">
        <v>17</v>
      </c>
      <c r="E421" s="174" t="s">
        <v>17</v>
      </c>
      <c r="F421" s="174" t="s">
        <v>17</v>
      </c>
      <c r="G421" s="175">
        <v>57.61</v>
      </c>
      <c r="H421" s="176" t="s">
        <v>2146</v>
      </c>
      <c r="I421" s="117" t="s">
        <v>2145</v>
      </c>
      <c r="J421" s="177">
        <v>1</v>
      </c>
      <c r="K421" s="175">
        <v>0.76813333333333333</v>
      </c>
      <c r="L421" s="178">
        <v>75</v>
      </c>
      <c r="M421" s="148" t="s">
        <v>1127</v>
      </c>
    </row>
    <row r="422" spans="1:13" s="160" customFormat="1" ht="13.5" customHeight="1" x14ac:dyDescent="0.3">
      <c r="A422" s="173" t="s">
        <v>2141</v>
      </c>
      <c r="B422" s="174" t="s">
        <v>17</v>
      </c>
      <c r="C422" s="174" t="s">
        <v>17</v>
      </c>
      <c r="D422" s="174" t="s">
        <v>17</v>
      </c>
      <c r="E422" s="174" t="s">
        <v>17</v>
      </c>
      <c r="F422" s="174" t="s">
        <v>17</v>
      </c>
      <c r="G422" s="175">
        <v>35.200000000000003</v>
      </c>
      <c r="H422" s="176" t="s">
        <v>2147</v>
      </c>
      <c r="I422" s="117" t="s">
        <v>1066</v>
      </c>
      <c r="J422" s="177">
        <v>1</v>
      </c>
      <c r="K422" s="175">
        <v>0.48888888888888893</v>
      </c>
      <c r="L422" s="178">
        <v>72</v>
      </c>
      <c r="M422" s="148" t="s">
        <v>1127</v>
      </c>
    </row>
    <row r="423" spans="1:13" s="160" customFormat="1" ht="13.5" customHeight="1" x14ac:dyDescent="0.3">
      <c r="A423" s="173" t="s">
        <v>2142</v>
      </c>
      <c r="B423" s="174" t="s">
        <v>17</v>
      </c>
      <c r="C423" s="174" t="s">
        <v>17</v>
      </c>
      <c r="D423" s="174" t="s">
        <v>17</v>
      </c>
      <c r="E423" s="174" t="s">
        <v>17</v>
      </c>
      <c r="F423" s="174" t="s">
        <v>17</v>
      </c>
      <c r="G423" s="175">
        <v>250.65999999999997</v>
      </c>
      <c r="H423" s="176" t="s">
        <v>2148</v>
      </c>
      <c r="I423" s="117" t="s">
        <v>944</v>
      </c>
      <c r="J423" s="177">
        <v>100</v>
      </c>
      <c r="K423" s="175">
        <v>8.3553333333333324</v>
      </c>
      <c r="L423" s="178">
        <v>30</v>
      </c>
      <c r="M423" s="148" t="s">
        <v>1127</v>
      </c>
    </row>
    <row r="424" spans="1:13" s="160" customFormat="1" ht="13.5" customHeight="1" x14ac:dyDescent="0.3">
      <c r="A424" s="173" t="s">
        <v>2143</v>
      </c>
      <c r="B424" s="174" t="s">
        <v>17</v>
      </c>
      <c r="C424" s="174" t="s">
        <v>17</v>
      </c>
      <c r="D424" s="174" t="s">
        <v>17</v>
      </c>
      <c r="E424" s="174" t="s">
        <v>17</v>
      </c>
      <c r="F424" s="174" t="s">
        <v>17</v>
      </c>
      <c r="G424" s="175">
        <v>271.82</v>
      </c>
      <c r="H424" s="176" t="s">
        <v>2148</v>
      </c>
      <c r="I424" s="117" t="s">
        <v>944</v>
      </c>
      <c r="J424" s="177">
        <v>100</v>
      </c>
      <c r="K424" s="175">
        <v>9.0606666666666662</v>
      </c>
      <c r="L424" s="178">
        <v>30</v>
      </c>
      <c r="M424" s="148" t="s">
        <v>1127</v>
      </c>
    </row>
    <row r="425" spans="1:13" s="160" customFormat="1" ht="13.5" customHeight="1" x14ac:dyDescent="0.3">
      <c r="A425" s="173" t="s">
        <v>2144</v>
      </c>
      <c r="B425" s="174" t="s">
        <v>17</v>
      </c>
      <c r="C425" s="174" t="s">
        <v>17</v>
      </c>
      <c r="D425" s="174" t="s">
        <v>17</v>
      </c>
      <c r="E425" s="174" t="s">
        <v>17</v>
      </c>
      <c r="F425" s="174" t="s">
        <v>17</v>
      </c>
      <c r="G425" s="175">
        <v>262.75</v>
      </c>
      <c r="H425" s="176" t="s">
        <v>2149</v>
      </c>
      <c r="I425" s="117" t="s">
        <v>944</v>
      </c>
      <c r="J425" s="177">
        <v>100</v>
      </c>
      <c r="K425" s="175">
        <v>8.7583333333333329</v>
      </c>
      <c r="L425" s="178">
        <v>30</v>
      </c>
      <c r="M425" s="148" t="s">
        <v>1127</v>
      </c>
    </row>
    <row r="426" spans="1:13" s="92" customFormat="1" x14ac:dyDescent="0.3">
      <c r="A426" s="151" t="s">
        <v>2223</v>
      </c>
      <c r="B426" s="152" t="s">
        <v>17</v>
      </c>
      <c r="C426" s="152" t="s">
        <v>17</v>
      </c>
      <c r="D426" s="152" t="s">
        <v>17</v>
      </c>
      <c r="E426" s="152" t="s">
        <v>17</v>
      </c>
      <c r="F426" s="153" t="s">
        <v>17</v>
      </c>
      <c r="G426" s="154">
        <f>SUM(G427:G444)</f>
        <v>6065.31</v>
      </c>
      <c r="H426" s="152"/>
      <c r="I426" s="152"/>
      <c r="J426" s="152"/>
      <c r="K426" s="152"/>
      <c r="L426" s="155"/>
      <c r="M426" s="152"/>
    </row>
    <row r="427" spans="1:13" s="160" customFormat="1" ht="13.5" customHeight="1" x14ac:dyDescent="0.3">
      <c r="A427" s="173" t="s">
        <v>2224</v>
      </c>
      <c r="B427" s="174" t="s">
        <v>17</v>
      </c>
      <c r="C427" s="174" t="s">
        <v>17</v>
      </c>
      <c r="D427" s="174" t="s">
        <v>17</v>
      </c>
      <c r="E427" s="174" t="s">
        <v>17</v>
      </c>
      <c r="F427" s="174" t="s">
        <v>17</v>
      </c>
      <c r="G427" s="175">
        <v>70.790000000000006</v>
      </c>
      <c r="H427" s="176" t="s">
        <v>2234</v>
      </c>
      <c r="I427" s="117" t="s">
        <v>944</v>
      </c>
      <c r="J427" s="177">
        <v>100</v>
      </c>
      <c r="K427" s="175">
        <v>7.0790000000000006</v>
      </c>
      <c r="L427" s="178">
        <v>10</v>
      </c>
      <c r="M427" s="148" t="s">
        <v>1127</v>
      </c>
    </row>
    <row r="428" spans="1:13" s="160" customFormat="1" ht="13.5" customHeight="1" x14ac:dyDescent="0.3">
      <c r="A428" s="173" t="s">
        <v>2225</v>
      </c>
      <c r="B428" s="174" t="s">
        <v>17</v>
      </c>
      <c r="C428" s="174" t="s">
        <v>17</v>
      </c>
      <c r="D428" s="174" t="s">
        <v>17</v>
      </c>
      <c r="E428" s="174" t="s">
        <v>17</v>
      </c>
      <c r="F428" s="174" t="s">
        <v>17</v>
      </c>
      <c r="G428" s="175">
        <v>174.97</v>
      </c>
      <c r="H428" s="176" t="s">
        <v>2234</v>
      </c>
      <c r="I428" s="117" t="s">
        <v>944</v>
      </c>
      <c r="J428" s="177">
        <v>100</v>
      </c>
      <c r="K428" s="175">
        <v>8.7484999999999999</v>
      </c>
      <c r="L428" s="178">
        <v>20</v>
      </c>
      <c r="M428" s="148" t="s">
        <v>1127</v>
      </c>
    </row>
    <row r="429" spans="1:13" s="160" customFormat="1" ht="13.5" customHeight="1" x14ac:dyDescent="0.3">
      <c r="A429" s="173" t="s">
        <v>2226</v>
      </c>
      <c r="B429" s="174" t="s">
        <v>17</v>
      </c>
      <c r="C429" s="174" t="s">
        <v>17</v>
      </c>
      <c r="D429" s="174" t="s">
        <v>17</v>
      </c>
      <c r="E429" s="174" t="s">
        <v>17</v>
      </c>
      <c r="F429" s="174" t="s">
        <v>17</v>
      </c>
      <c r="G429" s="175">
        <v>79.61</v>
      </c>
      <c r="H429" s="176" t="s">
        <v>2234</v>
      </c>
      <c r="I429" s="117" t="s">
        <v>944</v>
      </c>
      <c r="J429" s="177">
        <v>100</v>
      </c>
      <c r="K429" s="175">
        <v>7.9610000000000003</v>
      </c>
      <c r="L429" s="178">
        <v>10</v>
      </c>
      <c r="M429" s="148" t="s">
        <v>1127</v>
      </c>
    </row>
    <row r="430" spans="1:13" s="160" customFormat="1" ht="13.5" customHeight="1" x14ac:dyDescent="0.3">
      <c r="A430" s="173" t="s">
        <v>2227</v>
      </c>
      <c r="B430" s="174" t="s">
        <v>17</v>
      </c>
      <c r="C430" s="174" t="s">
        <v>17</v>
      </c>
      <c r="D430" s="174" t="s">
        <v>17</v>
      </c>
      <c r="E430" s="174" t="s">
        <v>17</v>
      </c>
      <c r="F430" s="174" t="s">
        <v>17</v>
      </c>
      <c r="G430" s="175">
        <v>231.88000000000002</v>
      </c>
      <c r="H430" s="176" t="s">
        <v>2235</v>
      </c>
      <c r="I430" s="117" t="s">
        <v>944</v>
      </c>
      <c r="J430" s="177">
        <v>100</v>
      </c>
      <c r="K430" s="175">
        <v>3.3125714285714287</v>
      </c>
      <c r="L430" s="178">
        <v>70</v>
      </c>
      <c r="M430" s="148" t="s">
        <v>1127</v>
      </c>
    </row>
    <row r="431" spans="1:13" s="160" customFormat="1" ht="13.5" customHeight="1" x14ac:dyDescent="0.3">
      <c r="A431" s="173" t="s">
        <v>288</v>
      </c>
      <c r="B431" s="174" t="s">
        <v>17</v>
      </c>
      <c r="C431" s="174" t="s">
        <v>17</v>
      </c>
      <c r="D431" s="174" t="s">
        <v>17</v>
      </c>
      <c r="E431" s="174" t="s">
        <v>17</v>
      </c>
      <c r="F431" s="174" t="s">
        <v>17</v>
      </c>
      <c r="G431" s="175">
        <v>96.07</v>
      </c>
      <c r="H431" s="176" t="s">
        <v>2236</v>
      </c>
      <c r="I431" s="117" t="s">
        <v>944</v>
      </c>
      <c r="J431" s="177">
        <v>50</v>
      </c>
      <c r="K431" s="175">
        <v>2.4017499999999998</v>
      </c>
      <c r="L431" s="178">
        <v>40</v>
      </c>
      <c r="M431" s="148" t="s">
        <v>1127</v>
      </c>
    </row>
    <row r="432" spans="1:13" s="160" customFormat="1" ht="13.5" customHeight="1" x14ac:dyDescent="0.3">
      <c r="A432" s="173" t="s">
        <v>2228</v>
      </c>
      <c r="B432" s="174" t="s">
        <v>17</v>
      </c>
      <c r="C432" s="174" t="s">
        <v>17</v>
      </c>
      <c r="D432" s="174" t="s">
        <v>17</v>
      </c>
      <c r="E432" s="174" t="s">
        <v>17</v>
      </c>
      <c r="F432" s="174" t="s">
        <v>17</v>
      </c>
      <c r="G432" s="175">
        <v>860.31</v>
      </c>
      <c r="H432" s="176" t="s">
        <v>2237</v>
      </c>
      <c r="I432" s="117" t="s">
        <v>978</v>
      </c>
      <c r="J432" s="177">
        <v>100</v>
      </c>
      <c r="K432" s="175">
        <v>8.6030999999999995</v>
      </c>
      <c r="L432" s="178">
        <v>100</v>
      </c>
      <c r="M432" s="148" t="s">
        <v>1127</v>
      </c>
    </row>
    <row r="433" spans="1:13" s="160" customFormat="1" ht="13.5" customHeight="1" x14ac:dyDescent="0.3">
      <c r="A433" s="173" t="s">
        <v>2229</v>
      </c>
      <c r="B433" s="174" t="s">
        <v>17</v>
      </c>
      <c r="C433" s="174" t="s">
        <v>17</v>
      </c>
      <c r="D433" s="174" t="s">
        <v>17</v>
      </c>
      <c r="E433" s="174" t="s">
        <v>17</v>
      </c>
      <c r="F433" s="174" t="s">
        <v>17</v>
      </c>
      <c r="G433" s="175">
        <v>41.75</v>
      </c>
      <c r="H433" s="176" t="s">
        <v>2238</v>
      </c>
      <c r="I433" s="117" t="s">
        <v>1066</v>
      </c>
      <c r="J433" s="177">
        <v>1</v>
      </c>
      <c r="K433" s="175">
        <v>4.1749999999999998</v>
      </c>
      <c r="L433" s="178">
        <v>10</v>
      </c>
      <c r="M433" s="148" t="s">
        <v>1127</v>
      </c>
    </row>
    <row r="434" spans="1:13" s="160" customFormat="1" ht="13.5" customHeight="1" x14ac:dyDescent="0.3">
      <c r="A434" s="173" t="s">
        <v>1966</v>
      </c>
      <c r="B434" s="174" t="s">
        <v>17</v>
      </c>
      <c r="C434" s="174" t="s">
        <v>17</v>
      </c>
      <c r="D434" s="174" t="s">
        <v>17</v>
      </c>
      <c r="E434" s="174" t="s">
        <v>17</v>
      </c>
      <c r="F434" s="174" t="s">
        <v>17</v>
      </c>
      <c r="G434" s="175">
        <v>197.23</v>
      </c>
      <c r="H434" s="176" t="s">
        <v>2238</v>
      </c>
      <c r="I434" s="117" t="s">
        <v>1066</v>
      </c>
      <c r="J434" s="177">
        <v>1</v>
      </c>
      <c r="K434" s="175">
        <v>3.9445999999999999</v>
      </c>
      <c r="L434" s="178">
        <v>50</v>
      </c>
      <c r="M434" s="148" t="s">
        <v>1127</v>
      </c>
    </row>
    <row r="435" spans="1:13" s="160" customFormat="1" ht="13.5" customHeight="1" x14ac:dyDescent="0.3">
      <c r="A435" s="173" t="s">
        <v>1043</v>
      </c>
      <c r="B435" s="174" t="s">
        <v>17</v>
      </c>
      <c r="C435" s="174" t="s">
        <v>17</v>
      </c>
      <c r="D435" s="174" t="s">
        <v>17</v>
      </c>
      <c r="E435" s="174" t="s">
        <v>17</v>
      </c>
      <c r="F435" s="174" t="s">
        <v>17</v>
      </c>
      <c r="G435" s="175">
        <v>393.98</v>
      </c>
      <c r="H435" s="176" t="s">
        <v>2239</v>
      </c>
      <c r="I435" s="117" t="s">
        <v>944</v>
      </c>
      <c r="J435" s="177">
        <v>100</v>
      </c>
      <c r="K435" s="175">
        <v>9.8495000000000008</v>
      </c>
      <c r="L435" s="178">
        <v>40</v>
      </c>
      <c r="M435" s="148" t="s">
        <v>1127</v>
      </c>
    </row>
    <row r="436" spans="1:13" s="160" customFormat="1" ht="13.5" customHeight="1" x14ac:dyDescent="0.3">
      <c r="A436" s="173" t="s">
        <v>276</v>
      </c>
      <c r="B436" s="174" t="s">
        <v>17</v>
      </c>
      <c r="C436" s="174" t="s">
        <v>17</v>
      </c>
      <c r="D436" s="174" t="s">
        <v>17</v>
      </c>
      <c r="E436" s="174" t="s">
        <v>17</v>
      </c>
      <c r="F436" s="174" t="s">
        <v>17</v>
      </c>
      <c r="G436" s="175">
        <v>170.82</v>
      </c>
      <c r="H436" s="176" t="s">
        <v>2240</v>
      </c>
      <c r="I436" s="117" t="s">
        <v>944</v>
      </c>
      <c r="J436" s="177">
        <v>50</v>
      </c>
      <c r="K436" s="175">
        <v>113.88</v>
      </c>
      <c r="L436" s="178">
        <v>1.5</v>
      </c>
      <c r="M436" s="148" t="s">
        <v>1127</v>
      </c>
    </row>
    <row r="437" spans="1:13" s="160" customFormat="1" ht="13.5" customHeight="1" x14ac:dyDescent="0.3">
      <c r="A437" s="173" t="s">
        <v>2230</v>
      </c>
      <c r="B437" s="174" t="s">
        <v>17</v>
      </c>
      <c r="C437" s="174" t="s">
        <v>17</v>
      </c>
      <c r="D437" s="174" t="s">
        <v>17</v>
      </c>
      <c r="E437" s="174" t="s">
        <v>17</v>
      </c>
      <c r="F437" s="174" t="s">
        <v>17</v>
      </c>
      <c r="G437" s="175">
        <v>908.9</v>
      </c>
      <c r="H437" s="176" t="s">
        <v>2240</v>
      </c>
      <c r="I437" s="117" t="s">
        <v>944</v>
      </c>
      <c r="J437" s="177">
        <v>50</v>
      </c>
      <c r="K437" s="175">
        <v>113.6125</v>
      </c>
      <c r="L437" s="178">
        <v>8</v>
      </c>
      <c r="M437" s="148" t="s">
        <v>1127</v>
      </c>
    </row>
    <row r="438" spans="1:13" s="160" customFormat="1" ht="13.5" customHeight="1" x14ac:dyDescent="0.3">
      <c r="A438" s="173" t="s">
        <v>2231</v>
      </c>
      <c r="B438" s="174" t="s">
        <v>17</v>
      </c>
      <c r="C438" s="174" t="s">
        <v>17</v>
      </c>
      <c r="D438" s="174" t="s">
        <v>17</v>
      </c>
      <c r="E438" s="174" t="s">
        <v>17</v>
      </c>
      <c r="F438" s="174" t="s">
        <v>17</v>
      </c>
      <c r="G438" s="175">
        <v>423.26</v>
      </c>
      <c r="H438" s="176" t="s">
        <v>2240</v>
      </c>
      <c r="I438" s="117" t="s">
        <v>944</v>
      </c>
      <c r="J438" s="177">
        <v>50</v>
      </c>
      <c r="K438" s="175">
        <v>21.163</v>
      </c>
      <c r="L438" s="178">
        <v>20</v>
      </c>
      <c r="M438" s="148" t="s">
        <v>1127</v>
      </c>
    </row>
    <row r="439" spans="1:13" s="160" customFormat="1" ht="13.5" customHeight="1" x14ac:dyDescent="0.3">
      <c r="A439" s="173" t="s">
        <v>2232</v>
      </c>
      <c r="B439" s="174" t="s">
        <v>17</v>
      </c>
      <c r="C439" s="174" t="s">
        <v>17</v>
      </c>
      <c r="D439" s="174" t="s">
        <v>17</v>
      </c>
      <c r="E439" s="174" t="s">
        <v>17</v>
      </c>
      <c r="F439" s="174" t="s">
        <v>17</v>
      </c>
      <c r="G439" s="175">
        <v>27.88</v>
      </c>
      <c r="H439" s="176" t="s">
        <v>2241</v>
      </c>
      <c r="I439" s="117" t="s">
        <v>978</v>
      </c>
      <c r="J439" s="177">
        <v>100</v>
      </c>
      <c r="K439" s="175">
        <v>4.6466666666666665</v>
      </c>
      <c r="L439" s="178">
        <v>6</v>
      </c>
      <c r="M439" s="148" t="s">
        <v>1127</v>
      </c>
    </row>
    <row r="440" spans="1:13" s="160" customFormat="1" ht="13.5" customHeight="1" x14ac:dyDescent="0.3">
      <c r="A440" s="173" t="s">
        <v>2224</v>
      </c>
      <c r="B440" s="174" t="s">
        <v>17</v>
      </c>
      <c r="C440" s="174" t="s">
        <v>17</v>
      </c>
      <c r="D440" s="174" t="s">
        <v>17</v>
      </c>
      <c r="E440" s="174" t="s">
        <v>17</v>
      </c>
      <c r="F440" s="174" t="s">
        <v>17</v>
      </c>
      <c r="G440" s="175">
        <v>272.61</v>
      </c>
      <c r="H440" s="176" t="s">
        <v>2241</v>
      </c>
      <c r="I440" s="117" t="s">
        <v>978</v>
      </c>
      <c r="J440" s="177">
        <v>100</v>
      </c>
      <c r="K440" s="175">
        <v>9.0869999999999997</v>
      </c>
      <c r="L440" s="178">
        <v>30</v>
      </c>
      <c r="M440" s="148" t="s">
        <v>1127</v>
      </c>
    </row>
    <row r="441" spans="1:13" s="160" customFormat="1" ht="13.5" customHeight="1" x14ac:dyDescent="0.3">
      <c r="A441" s="173" t="s">
        <v>1023</v>
      </c>
      <c r="B441" s="174" t="s">
        <v>17</v>
      </c>
      <c r="C441" s="174" t="s">
        <v>17</v>
      </c>
      <c r="D441" s="174" t="s">
        <v>17</v>
      </c>
      <c r="E441" s="174" t="s">
        <v>17</v>
      </c>
      <c r="F441" s="174" t="s">
        <v>17</v>
      </c>
      <c r="G441" s="175">
        <v>613.47</v>
      </c>
      <c r="H441" s="176" t="s">
        <v>2242</v>
      </c>
      <c r="I441" s="117" t="s">
        <v>944</v>
      </c>
      <c r="J441" s="177">
        <v>100</v>
      </c>
      <c r="K441" s="175">
        <v>10.224500000000001</v>
      </c>
      <c r="L441" s="178">
        <v>60</v>
      </c>
      <c r="M441" s="148" t="s">
        <v>1127</v>
      </c>
    </row>
    <row r="442" spans="1:13" s="160" customFormat="1" ht="13.5" customHeight="1" x14ac:dyDescent="0.3">
      <c r="A442" s="173" t="s">
        <v>1023</v>
      </c>
      <c r="B442" s="174" t="s">
        <v>17</v>
      </c>
      <c r="C442" s="174" t="s">
        <v>17</v>
      </c>
      <c r="D442" s="174" t="s">
        <v>17</v>
      </c>
      <c r="E442" s="174" t="s">
        <v>17</v>
      </c>
      <c r="F442" s="174" t="s">
        <v>17</v>
      </c>
      <c r="G442" s="175">
        <v>306.74</v>
      </c>
      <c r="H442" s="176" t="s">
        <v>2242</v>
      </c>
      <c r="I442" s="117" t="s">
        <v>944</v>
      </c>
      <c r="J442" s="177">
        <v>100</v>
      </c>
      <c r="K442" s="175">
        <v>10.224666666666668</v>
      </c>
      <c r="L442" s="178">
        <v>30</v>
      </c>
      <c r="M442" s="148" t="s">
        <v>1127</v>
      </c>
    </row>
    <row r="443" spans="1:13" s="160" customFormat="1" ht="13.5" customHeight="1" x14ac:dyDescent="0.3">
      <c r="A443" s="173" t="s">
        <v>2233</v>
      </c>
      <c r="B443" s="174" t="s">
        <v>17</v>
      </c>
      <c r="C443" s="174" t="s">
        <v>17</v>
      </c>
      <c r="D443" s="174" t="s">
        <v>17</v>
      </c>
      <c r="E443" s="174" t="s">
        <v>17</v>
      </c>
      <c r="F443" s="174" t="s">
        <v>17</v>
      </c>
      <c r="G443" s="175">
        <v>454.86</v>
      </c>
      <c r="H443" s="176" t="s">
        <v>2243</v>
      </c>
      <c r="I443" s="117" t="s">
        <v>944</v>
      </c>
      <c r="J443" s="177">
        <v>50</v>
      </c>
      <c r="K443" s="175">
        <v>113.715</v>
      </c>
      <c r="L443" s="178">
        <v>4</v>
      </c>
      <c r="M443" s="148" t="s">
        <v>1127</v>
      </c>
    </row>
    <row r="444" spans="1:13" s="160" customFormat="1" ht="13.5" customHeight="1" x14ac:dyDescent="0.3">
      <c r="A444" s="173" t="s">
        <v>276</v>
      </c>
      <c r="B444" s="174" t="s">
        <v>17</v>
      </c>
      <c r="C444" s="174" t="s">
        <v>17</v>
      </c>
      <c r="D444" s="174" t="s">
        <v>17</v>
      </c>
      <c r="E444" s="174" t="s">
        <v>17</v>
      </c>
      <c r="F444" s="174" t="s">
        <v>17</v>
      </c>
      <c r="G444" s="175">
        <v>740.18</v>
      </c>
      <c r="H444" s="176" t="s">
        <v>2243</v>
      </c>
      <c r="I444" s="117" t="s">
        <v>944</v>
      </c>
      <c r="J444" s="177">
        <v>50</v>
      </c>
      <c r="K444" s="175">
        <v>113.87384615384615</v>
      </c>
      <c r="L444" s="178">
        <v>6.5</v>
      </c>
      <c r="M444" s="148" t="s">
        <v>1127</v>
      </c>
    </row>
    <row r="445" spans="1:13" s="33" customFormat="1" ht="13.2" x14ac:dyDescent="0.25">
      <c r="A445" s="26" t="s">
        <v>927</v>
      </c>
      <c r="B445" s="27" t="s">
        <v>17</v>
      </c>
      <c r="C445" s="27" t="s">
        <v>17</v>
      </c>
      <c r="D445" s="27" t="s">
        <v>17</v>
      </c>
      <c r="E445" s="27" t="s">
        <v>17</v>
      </c>
      <c r="F445" s="146" t="s">
        <v>17</v>
      </c>
      <c r="G445" s="31">
        <f>G446+G484+G523+G563+G570+G576</f>
        <v>185027.54499999998</v>
      </c>
      <c r="H445" s="27" t="s">
        <v>17</v>
      </c>
      <c r="I445" s="27" t="s">
        <v>17</v>
      </c>
      <c r="J445" s="27" t="s">
        <v>17</v>
      </c>
      <c r="K445" s="27" t="s">
        <v>17</v>
      </c>
      <c r="L445" s="27" t="s">
        <v>17</v>
      </c>
      <c r="M445" s="27" t="s">
        <v>17</v>
      </c>
    </row>
    <row r="446" spans="1:13" s="145" customFormat="1" x14ac:dyDescent="0.3">
      <c r="A446" s="151" t="s">
        <v>868</v>
      </c>
      <c r="B446" s="152"/>
      <c r="C446" s="152"/>
      <c r="D446" s="152"/>
      <c r="E446" s="152"/>
      <c r="F446" s="153"/>
      <c r="G446" s="154">
        <f>SUM(G447:G483)</f>
        <v>48584.452899999989</v>
      </c>
      <c r="H446" s="152"/>
      <c r="I446" s="152"/>
      <c r="J446" s="152"/>
      <c r="K446" s="152"/>
      <c r="L446" s="155"/>
      <c r="M446" s="152"/>
    </row>
    <row r="447" spans="1:13" s="30" customFormat="1" ht="34.5" customHeight="1" x14ac:dyDescent="0.25">
      <c r="A447" s="149" t="s">
        <v>1153</v>
      </c>
      <c r="B447" s="32" t="s">
        <v>17</v>
      </c>
      <c r="C447" s="32" t="s">
        <v>17</v>
      </c>
      <c r="D447" s="32" t="s">
        <v>17</v>
      </c>
      <c r="E447" s="32" t="s">
        <v>17</v>
      </c>
      <c r="F447" s="32" t="s">
        <v>17</v>
      </c>
      <c r="G447" s="150">
        <v>529</v>
      </c>
      <c r="H447" s="148" t="s">
        <v>1165</v>
      </c>
      <c r="I447" s="156" t="s">
        <v>944</v>
      </c>
      <c r="J447" s="159">
        <v>1</v>
      </c>
      <c r="K447" s="158">
        <v>0.10580000000000001</v>
      </c>
      <c r="L447" s="157">
        <v>5000</v>
      </c>
      <c r="M447" s="148" t="s">
        <v>1191</v>
      </c>
    </row>
    <row r="448" spans="1:13" s="30" customFormat="1" ht="34.5" customHeight="1" x14ac:dyDescent="0.25">
      <c r="A448" s="149" t="s">
        <v>1154</v>
      </c>
      <c r="B448" s="32" t="s">
        <v>17</v>
      </c>
      <c r="C448" s="32" t="s">
        <v>17</v>
      </c>
      <c r="D448" s="32" t="s">
        <v>17</v>
      </c>
      <c r="E448" s="32" t="s">
        <v>17</v>
      </c>
      <c r="F448" s="32" t="s">
        <v>17</v>
      </c>
      <c r="G448" s="150">
        <v>828</v>
      </c>
      <c r="H448" s="148" t="s">
        <v>1165</v>
      </c>
      <c r="I448" s="156" t="s">
        <v>944</v>
      </c>
      <c r="J448" s="159">
        <v>1</v>
      </c>
      <c r="K448" s="158">
        <v>0.1656</v>
      </c>
      <c r="L448" s="157">
        <v>5000</v>
      </c>
      <c r="M448" s="148" t="s">
        <v>1191</v>
      </c>
    </row>
    <row r="449" spans="1:13" s="30" customFormat="1" ht="34.5" customHeight="1" x14ac:dyDescent="0.25">
      <c r="A449" s="149" t="s">
        <v>677</v>
      </c>
      <c r="B449" s="32" t="s">
        <v>17</v>
      </c>
      <c r="C449" s="32" t="s">
        <v>17</v>
      </c>
      <c r="D449" s="32" t="s">
        <v>17</v>
      </c>
      <c r="E449" s="32" t="s">
        <v>17</v>
      </c>
      <c r="F449" s="32" t="s">
        <v>17</v>
      </c>
      <c r="G449" s="150">
        <v>292.06</v>
      </c>
      <c r="H449" s="148" t="s">
        <v>1165</v>
      </c>
      <c r="I449" s="156" t="s">
        <v>944</v>
      </c>
      <c r="J449" s="159">
        <v>1</v>
      </c>
      <c r="K449" s="158">
        <v>1.4602999999999999</v>
      </c>
      <c r="L449" s="157">
        <v>200</v>
      </c>
      <c r="M449" s="148" t="s">
        <v>1191</v>
      </c>
    </row>
    <row r="450" spans="1:13" s="30" customFormat="1" ht="13.2" x14ac:dyDescent="0.25">
      <c r="A450" s="149" t="s">
        <v>677</v>
      </c>
      <c r="B450" s="32" t="s">
        <v>17</v>
      </c>
      <c r="C450" s="32" t="s">
        <v>17</v>
      </c>
      <c r="D450" s="32" t="s">
        <v>17</v>
      </c>
      <c r="E450" s="32" t="s">
        <v>17</v>
      </c>
      <c r="F450" s="32" t="s">
        <v>17</v>
      </c>
      <c r="G450" s="150">
        <v>165.13</v>
      </c>
      <c r="H450" s="148" t="s">
        <v>1166</v>
      </c>
      <c r="I450" s="156" t="s">
        <v>944</v>
      </c>
      <c r="J450" s="159">
        <v>1</v>
      </c>
      <c r="K450" s="158">
        <v>1.6513</v>
      </c>
      <c r="L450" s="157">
        <v>100</v>
      </c>
      <c r="M450" s="148" t="s">
        <v>1191</v>
      </c>
    </row>
    <row r="451" spans="1:13" s="30" customFormat="1" ht="26.4" x14ac:dyDescent="0.25">
      <c r="A451" s="149" t="s">
        <v>1155</v>
      </c>
      <c r="B451" s="32" t="s">
        <v>17</v>
      </c>
      <c r="C451" s="32" t="s">
        <v>17</v>
      </c>
      <c r="D451" s="32" t="s">
        <v>17</v>
      </c>
      <c r="E451" s="32" t="s">
        <v>17</v>
      </c>
      <c r="F451" s="32" t="s">
        <v>17</v>
      </c>
      <c r="G451" s="150">
        <v>9114.56</v>
      </c>
      <c r="H451" s="148" t="s">
        <v>1167</v>
      </c>
      <c r="I451" s="156" t="s">
        <v>922</v>
      </c>
      <c r="J451" s="159">
        <v>5</v>
      </c>
      <c r="K451" s="158">
        <v>284.83</v>
      </c>
      <c r="L451" s="157">
        <v>32</v>
      </c>
      <c r="M451" s="148" t="s">
        <v>1191</v>
      </c>
    </row>
    <row r="452" spans="1:13" s="30" customFormat="1" ht="26.4" x14ac:dyDescent="0.25">
      <c r="A452" s="149" t="s">
        <v>1155</v>
      </c>
      <c r="B452" s="32" t="s">
        <v>17</v>
      </c>
      <c r="C452" s="32" t="s">
        <v>17</v>
      </c>
      <c r="D452" s="32" t="s">
        <v>17</v>
      </c>
      <c r="E452" s="32" t="s">
        <v>17</v>
      </c>
      <c r="F452" s="32" t="s">
        <v>17</v>
      </c>
      <c r="G452" s="150">
        <v>136.00399999999999</v>
      </c>
      <c r="H452" s="148" t="s">
        <v>1167</v>
      </c>
      <c r="I452" s="156" t="s">
        <v>922</v>
      </c>
      <c r="J452" s="159">
        <v>1</v>
      </c>
      <c r="K452" s="158">
        <v>68.001999999999995</v>
      </c>
      <c r="L452" s="157">
        <v>2</v>
      </c>
      <c r="M452" s="148" t="s">
        <v>1191</v>
      </c>
    </row>
    <row r="453" spans="1:13" s="30" customFormat="1" ht="13.2" x14ac:dyDescent="0.25">
      <c r="A453" s="149" t="s">
        <v>1156</v>
      </c>
      <c r="B453" s="32" t="s">
        <v>17</v>
      </c>
      <c r="C453" s="32" t="s">
        <v>17</v>
      </c>
      <c r="D453" s="32" t="s">
        <v>17</v>
      </c>
      <c r="E453" s="32" t="s">
        <v>17</v>
      </c>
      <c r="F453" s="32" t="s">
        <v>17</v>
      </c>
      <c r="G453" s="150">
        <v>3121.8</v>
      </c>
      <c r="H453" s="148" t="s">
        <v>1168</v>
      </c>
      <c r="I453" s="156" t="s">
        <v>944</v>
      </c>
      <c r="J453" s="159">
        <v>1</v>
      </c>
      <c r="K453" s="158">
        <v>5.2030000000000003</v>
      </c>
      <c r="L453" s="157">
        <v>600</v>
      </c>
      <c r="M453" s="148" t="s">
        <v>1191</v>
      </c>
    </row>
    <row r="454" spans="1:13" s="30" customFormat="1" ht="13.2" x14ac:dyDescent="0.25">
      <c r="A454" s="149" t="s">
        <v>1157</v>
      </c>
      <c r="B454" s="32" t="s">
        <v>17</v>
      </c>
      <c r="C454" s="32" t="s">
        <v>17</v>
      </c>
      <c r="D454" s="32" t="s">
        <v>17</v>
      </c>
      <c r="E454" s="32" t="s">
        <v>17</v>
      </c>
      <c r="F454" s="32" t="s">
        <v>17</v>
      </c>
      <c r="G454" s="150">
        <v>2081.2000000000003</v>
      </c>
      <c r="H454" s="148" t="s">
        <v>1168</v>
      </c>
      <c r="I454" s="156" t="s">
        <v>944</v>
      </c>
      <c r="J454" s="159">
        <v>1</v>
      </c>
      <c r="K454" s="158">
        <v>5.2030000000000003</v>
      </c>
      <c r="L454" s="157">
        <v>400</v>
      </c>
      <c r="M454" s="148" t="s">
        <v>1191</v>
      </c>
    </row>
    <row r="455" spans="1:13" s="30" customFormat="1" ht="34.5" customHeight="1" x14ac:dyDescent="0.25">
      <c r="A455" s="149" t="s">
        <v>1158</v>
      </c>
      <c r="B455" s="32" t="s">
        <v>17</v>
      </c>
      <c r="C455" s="32" t="s">
        <v>17</v>
      </c>
      <c r="D455" s="32" t="s">
        <v>17</v>
      </c>
      <c r="E455" s="32" t="s">
        <v>17</v>
      </c>
      <c r="F455" s="32" t="s">
        <v>17</v>
      </c>
      <c r="G455" s="150">
        <v>51.424999999999997</v>
      </c>
      <c r="H455" s="148" t="s">
        <v>1169</v>
      </c>
      <c r="I455" s="156" t="s">
        <v>944</v>
      </c>
      <c r="J455" s="159">
        <v>100</v>
      </c>
      <c r="K455" s="158">
        <v>10.285</v>
      </c>
      <c r="L455" s="157">
        <v>5</v>
      </c>
      <c r="M455" s="148" t="s">
        <v>1191</v>
      </c>
    </row>
    <row r="456" spans="1:13" s="30" customFormat="1" ht="34.5" customHeight="1" x14ac:dyDescent="0.25">
      <c r="A456" s="149" t="s">
        <v>1159</v>
      </c>
      <c r="B456" s="32" t="s">
        <v>17</v>
      </c>
      <c r="C456" s="32" t="s">
        <v>17</v>
      </c>
      <c r="D456" s="32" t="s">
        <v>17</v>
      </c>
      <c r="E456" s="32" t="s">
        <v>17</v>
      </c>
      <c r="F456" s="32" t="s">
        <v>17</v>
      </c>
      <c r="G456" s="150">
        <v>38.72</v>
      </c>
      <c r="H456" s="148" t="s">
        <v>1170</v>
      </c>
      <c r="I456" s="156" t="s">
        <v>944</v>
      </c>
      <c r="J456" s="159">
        <v>100</v>
      </c>
      <c r="K456" s="158">
        <v>3.8719999999999999</v>
      </c>
      <c r="L456" s="157">
        <v>10</v>
      </c>
      <c r="M456" s="148" t="s">
        <v>1191</v>
      </c>
    </row>
    <row r="457" spans="1:13" s="30" customFormat="1" ht="34.5" customHeight="1" x14ac:dyDescent="0.25">
      <c r="A457" s="149" t="s">
        <v>1061</v>
      </c>
      <c r="B457" s="32" t="s">
        <v>17</v>
      </c>
      <c r="C457" s="32" t="s">
        <v>17</v>
      </c>
      <c r="D457" s="32" t="s">
        <v>17</v>
      </c>
      <c r="E457" s="32" t="s">
        <v>17</v>
      </c>
      <c r="F457" s="32" t="s">
        <v>17</v>
      </c>
      <c r="G457" s="150">
        <v>786.43949999999995</v>
      </c>
      <c r="H457" s="148" t="s">
        <v>1171</v>
      </c>
      <c r="I457" s="156" t="s">
        <v>944</v>
      </c>
      <c r="J457" s="159">
        <v>1</v>
      </c>
      <c r="K457" s="158">
        <v>1.5728789999999999</v>
      </c>
      <c r="L457" s="157">
        <v>500</v>
      </c>
      <c r="M457" s="148" t="s">
        <v>1191</v>
      </c>
    </row>
    <row r="458" spans="1:13" s="30" customFormat="1" ht="13.2" x14ac:dyDescent="0.25">
      <c r="A458" s="149" t="s">
        <v>1160</v>
      </c>
      <c r="B458" s="32" t="s">
        <v>17</v>
      </c>
      <c r="C458" s="32" t="s">
        <v>17</v>
      </c>
      <c r="D458" s="32" t="s">
        <v>17</v>
      </c>
      <c r="E458" s="32" t="s">
        <v>17</v>
      </c>
      <c r="F458" s="32" t="s">
        <v>17</v>
      </c>
      <c r="G458" s="150">
        <v>2146.6005</v>
      </c>
      <c r="H458" s="148" t="s">
        <v>1171</v>
      </c>
      <c r="I458" s="156" t="s">
        <v>944</v>
      </c>
      <c r="J458" s="159">
        <v>1</v>
      </c>
      <c r="K458" s="158">
        <v>1.4310670000000001</v>
      </c>
      <c r="L458" s="157">
        <v>1500</v>
      </c>
      <c r="M458" s="148" t="s">
        <v>1191</v>
      </c>
    </row>
    <row r="459" spans="1:13" s="30" customFormat="1" ht="13.2" x14ac:dyDescent="0.25">
      <c r="A459" s="149" t="s">
        <v>1161</v>
      </c>
      <c r="B459" s="32" t="s">
        <v>17</v>
      </c>
      <c r="C459" s="32" t="s">
        <v>17</v>
      </c>
      <c r="D459" s="32" t="s">
        <v>17</v>
      </c>
      <c r="E459" s="32" t="s">
        <v>17</v>
      </c>
      <c r="F459" s="32" t="s">
        <v>17</v>
      </c>
      <c r="G459" s="150">
        <v>1057.2800000000002</v>
      </c>
      <c r="H459" s="148" t="s">
        <v>1172</v>
      </c>
      <c r="I459" s="156" t="s">
        <v>944</v>
      </c>
      <c r="J459" s="159">
        <v>100</v>
      </c>
      <c r="K459" s="158">
        <v>10.572800000000001</v>
      </c>
      <c r="L459" s="157">
        <v>100</v>
      </c>
      <c r="M459" s="148" t="s">
        <v>1191</v>
      </c>
    </row>
    <row r="460" spans="1:13" s="30" customFormat="1" ht="13.2" x14ac:dyDescent="0.25">
      <c r="A460" s="149" t="s">
        <v>1161</v>
      </c>
      <c r="B460" s="32" t="s">
        <v>17</v>
      </c>
      <c r="C460" s="32" t="s">
        <v>17</v>
      </c>
      <c r="D460" s="32" t="s">
        <v>17</v>
      </c>
      <c r="E460" s="32" t="s">
        <v>17</v>
      </c>
      <c r="F460" s="32" t="s">
        <v>17</v>
      </c>
      <c r="G460" s="150">
        <v>553.28</v>
      </c>
      <c r="H460" s="148" t="s">
        <v>1172</v>
      </c>
      <c r="I460" s="156" t="s">
        <v>944</v>
      </c>
      <c r="J460" s="159">
        <v>100</v>
      </c>
      <c r="K460" s="158">
        <v>11.0656</v>
      </c>
      <c r="L460" s="157">
        <v>50</v>
      </c>
      <c r="M460" s="148" t="s">
        <v>1191</v>
      </c>
    </row>
    <row r="461" spans="1:13" s="30" customFormat="1" ht="13.2" x14ac:dyDescent="0.25">
      <c r="A461" s="149" t="s">
        <v>1161</v>
      </c>
      <c r="B461" s="32" t="s">
        <v>17</v>
      </c>
      <c r="C461" s="32" t="s">
        <v>17</v>
      </c>
      <c r="D461" s="32" t="s">
        <v>17</v>
      </c>
      <c r="E461" s="32" t="s">
        <v>17</v>
      </c>
      <c r="F461" s="32" t="s">
        <v>17</v>
      </c>
      <c r="G461" s="150">
        <v>446.88</v>
      </c>
      <c r="H461" s="148" t="s">
        <v>1172</v>
      </c>
      <c r="I461" s="156" t="s">
        <v>944</v>
      </c>
      <c r="J461" s="159">
        <v>100</v>
      </c>
      <c r="K461" s="158">
        <v>8.9375999999999998</v>
      </c>
      <c r="L461" s="157">
        <v>50</v>
      </c>
      <c r="M461" s="148" t="s">
        <v>1191</v>
      </c>
    </row>
    <row r="462" spans="1:13" s="30" customFormat="1" ht="13.2" x14ac:dyDescent="0.25">
      <c r="A462" s="149" t="s">
        <v>1158</v>
      </c>
      <c r="B462" s="32" t="s">
        <v>17</v>
      </c>
      <c r="C462" s="32" t="s">
        <v>17</v>
      </c>
      <c r="D462" s="32" t="s">
        <v>17</v>
      </c>
      <c r="E462" s="32" t="s">
        <v>17</v>
      </c>
      <c r="F462" s="32" t="s">
        <v>17</v>
      </c>
      <c r="G462" s="150">
        <v>108.658</v>
      </c>
      <c r="H462" s="148" t="s">
        <v>1173</v>
      </c>
      <c r="I462" s="156" t="s">
        <v>944</v>
      </c>
      <c r="J462" s="159">
        <v>100</v>
      </c>
      <c r="K462" s="158">
        <v>10.8658</v>
      </c>
      <c r="L462" s="157">
        <v>10</v>
      </c>
      <c r="M462" s="148" t="s">
        <v>1191</v>
      </c>
    </row>
    <row r="463" spans="1:13" s="30" customFormat="1" ht="34.5" customHeight="1" x14ac:dyDescent="0.25">
      <c r="A463" s="149" t="s">
        <v>197</v>
      </c>
      <c r="B463" s="32" t="s">
        <v>17</v>
      </c>
      <c r="C463" s="32" t="s">
        <v>17</v>
      </c>
      <c r="D463" s="32" t="s">
        <v>17</v>
      </c>
      <c r="E463" s="32" t="s">
        <v>17</v>
      </c>
      <c r="F463" s="32" t="s">
        <v>17</v>
      </c>
      <c r="G463" s="150">
        <v>224.00000000000003</v>
      </c>
      <c r="H463" s="148" t="s">
        <v>1173</v>
      </c>
      <c r="I463" s="156" t="s">
        <v>944</v>
      </c>
      <c r="J463" s="159">
        <v>100</v>
      </c>
      <c r="K463" s="158">
        <v>4.4800000000000004</v>
      </c>
      <c r="L463" s="157">
        <v>50</v>
      </c>
      <c r="M463" s="148" t="s">
        <v>1191</v>
      </c>
    </row>
    <row r="464" spans="1:13" s="30" customFormat="1" ht="34.5" customHeight="1" x14ac:dyDescent="0.25">
      <c r="A464" s="149" t="s">
        <v>722</v>
      </c>
      <c r="B464" s="32" t="s">
        <v>17</v>
      </c>
      <c r="C464" s="32" t="s">
        <v>17</v>
      </c>
      <c r="D464" s="32" t="s">
        <v>17</v>
      </c>
      <c r="E464" s="32" t="s">
        <v>17</v>
      </c>
      <c r="F464" s="32" t="s">
        <v>17</v>
      </c>
      <c r="G464" s="150">
        <v>44.527999999999999</v>
      </c>
      <c r="H464" s="148" t="s">
        <v>1174</v>
      </c>
      <c r="I464" s="156" t="s">
        <v>1164</v>
      </c>
      <c r="J464" s="159">
        <v>1</v>
      </c>
      <c r="K464" s="158">
        <v>44.527999999999999</v>
      </c>
      <c r="L464" s="157">
        <v>1</v>
      </c>
      <c r="M464" s="148" t="s">
        <v>1191</v>
      </c>
    </row>
    <row r="465" spans="1:13" s="30" customFormat="1" ht="34.5" customHeight="1" x14ac:dyDescent="0.25">
      <c r="A465" s="149" t="s">
        <v>722</v>
      </c>
      <c r="B465" s="32" t="s">
        <v>17</v>
      </c>
      <c r="C465" s="32" t="s">
        <v>17</v>
      </c>
      <c r="D465" s="32" t="s">
        <v>17</v>
      </c>
      <c r="E465" s="32" t="s">
        <v>17</v>
      </c>
      <c r="F465" s="32" t="s">
        <v>17</v>
      </c>
      <c r="G465" s="150">
        <v>68.001999999999995</v>
      </c>
      <c r="H465" s="148" t="s">
        <v>1174</v>
      </c>
      <c r="I465" s="156" t="s">
        <v>1164</v>
      </c>
      <c r="J465" s="159">
        <v>1</v>
      </c>
      <c r="K465" s="158">
        <v>68.001999999999995</v>
      </c>
      <c r="L465" s="157">
        <v>1</v>
      </c>
      <c r="M465" s="148" t="s">
        <v>1191</v>
      </c>
    </row>
    <row r="466" spans="1:13" s="30" customFormat="1" ht="13.2" x14ac:dyDescent="0.25">
      <c r="A466" s="149" t="s">
        <v>1061</v>
      </c>
      <c r="B466" s="32" t="s">
        <v>17</v>
      </c>
      <c r="C466" s="32" t="s">
        <v>17</v>
      </c>
      <c r="D466" s="32" t="s">
        <v>17</v>
      </c>
      <c r="E466" s="32" t="s">
        <v>17</v>
      </c>
      <c r="F466" s="32" t="s">
        <v>17</v>
      </c>
      <c r="G466" s="150">
        <v>2461.6844999999998</v>
      </c>
      <c r="H466" s="148" t="s">
        <v>1175</v>
      </c>
      <c r="I466" s="156" t="s">
        <v>944</v>
      </c>
      <c r="J466" s="159">
        <v>1</v>
      </c>
      <c r="K466" s="158">
        <v>4.9233690000000001</v>
      </c>
      <c r="L466" s="157">
        <v>500</v>
      </c>
      <c r="M466" s="148" t="s">
        <v>1191</v>
      </c>
    </row>
    <row r="467" spans="1:13" s="30" customFormat="1" ht="13.2" x14ac:dyDescent="0.25">
      <c r="A467" s="149" t="s">
        <v>1162</v>
      </c>
      <c r="B467" s="32" t="s">
        <v>17</v>
      </c>
      <c r="C467" s="32" t="s">
        <v>17</v>
      </c>
      <c r="D467" s="32" t="s">
        <v>17</v>
      </c>
      <c r="E467" s="32" t="s">
        <v>17</v>
      </c>
      <c r="F467" s="32" t="s">
        <v>17</v>
      </c>
      <c r="G467" s="150">
        <v>4174.5</v>
      </c>
      <c r="H467" s="148" t="s">
        <v>1176</v>
      </c>
      <c r="I467" s="156" t="s">
        <v>944</v>
      </c>
      <c r="J467" s="159">
        <v>1</v>
      </c>
      <c r="K467" s="158">
        <v>8.3490000000000002</v>
      </c>
      <c r="L467" s="157">
        <v>500</v>
      </c>
      <c r="M467" s="148" t="s">
        <v>1191</v>
      </c>
    </row>
    <row r="468" spans="1:13" s="30" customFormat="1" ht="34.5" customHeight="1" x14ac:dyDescent="0.25">
      <c r="A468" s="149" t="s">
        <v>1162</v>
      </c>
      <c r="B468" s="32" t="s">
        <v>17</v>
      </c>
      <c r="C468" s="32" t="s">
        <v>17</v>
      </c>
      <c r="D468" s="32" t="s">
        <v>17</v>
      </c>
      <c r="E468" s="32" t="s">
        <v>17</v>
      </c>
      <c r="F468" s="32" t="s">
        <v>17</v>
      </c>
      <c r="G468" s="150">
        <v>4168.45</v>
      </c>
      <c r="H468" s="148" t="s">
        <v>1177</v>
      </c>
      <c r="I468" s="156" t="s">
        <v>944</v>
      </c>
      <c r="J468" s="159">
        <v>1</v>
      </c>
      <c r="K468" s="158">
        <v>8.3369</v>
      </c>
      <c r="L468" s="157">
        <v>500</v>
      </c>
      <c r="M468" s="148" t="s">
        <v>1191</v>
      </c>
    </row>
    <row r="469" spans="1:13" s="30" customFormat="1" ht="34.5" customHeight="1" x14ac:dyDescent="0.25">
      <c r="A469" s="149" t="s">
        <v>1162</v>
      </c>
      <c r="B469" s="32" t="s">
        <v>17</v>
      </c>
      <c r="C469" s="32" t="s">
        <v>17</v>
      </c>
      <c r="D469" s="32" t="s">
        <v>17</v>
      </c>
      <c r="E469" s="32" t="s">
        <v>17</v>
      </c>
      <c r="F469" s="32" t="s">
        <v>17</v>
      </c>
      <c r="G469" s="150">
        <v>4168.45</v>
      </c>
      <c r="H469" s="148" t="s">
        <v>1178</v>
      </c>
      <c r="I469" s="156" t="s">
        <v>944</v>
      </c>
      <c r="J469" s="159">
        <v>1</v>
      </c>
      <c r="K469" s="158">
        <v>8.3369</v>
      </c>
      <c r="L469" s="157">
        <v>500</v>
      </c>
      <c r="M469" s="148" t="s">
        <v>1191</v>
      </c>
    </row>
    <row r="470" spans="1:13" s="30" customFormat="1" ht="34.5" customHeight="1" x14ac:dyDescent="0.25">
      <c r="A470" s="149" t="s">
        <v>1162</v>
      </c>
      <c r="B470" s="32" t="s">
        <v>17</v>
      </c>
      <c r="C470" s="32" t="s">
        <v>17</v>
      </c>
      <c r="D470" s="32" t="s">
        <v>17</v>
      </c>
      <c r="E470" s="32" t="s">
        <v>17</v>
      </c>
      <c r="F470" s="32" t="s">
        <v>17</v>
      </c>
      <c r="G470" s="150">
        <v>4168.45</v>
      </c>
      <c r="H470" s="148" t="s">
        <v>1179</v>
      </c>
      <c r="I470" s="156" t="s">
        <v>944</v>
      </c>
      <c r="J470" s="159">
        <v>1</v>
      </c>
      <c r="K470" s="158">
        <v>8.3369</v>
      </c>
      <c r="L470" s="157">
        <v>500</v>
      </c>
      <c r="M470" s="148" t="s">
        <v>1191</v>
      </c>
    </row>
    <row r="471" spans="1:13" s="30" customFormat="1" ht="13.2" x14ac:dyDescent="0.25">
      <c r="A471" s="149" t="s">
        <v>1161</v>
      </c>
      <c r="B471" s="32" t="s">
        <v>17</v>
      </c>
      <c r="C471" s="32" t="s">
        <v>17</v>
      </c>
      <c r="D471" s="32" t="s">
        <v>17</v>
      </c>
      <c r="E471" s="32" t="s">
        <v>17</v>
      </c>
      <c r="F471" s="32" t="s">
        <v>17</v>
      </c>
      <c r="G471" s="150">
        <v>500.97600000000006</v>
      </c>
      <c r="H471" s="148" t="s">
        <v>1180</v>
      </c>
      <c r="I471" s="156" t="s">
        <v>944</v>
      </c>
      <c r="J471" s="159">
        <v>150</v>
      </c>
      <c r="K471" s="158">
        <v>16.699200000000001</v>
      </c>
      <c r="L471" s="157">
        <v>30</v>
      </c>
      <c r="M471" s="148" t="s">
        <v>1191</v>
      </c>
    </row>
    <row r="472" spans="1:13" s="30" customFormat="1" ht="13.2" x14ac:dyDescent="0.25">
      <c r="A472" s="149" t="s">
        <v>1161</v>
      </c>
      <c r="B472" s="32" t="s">
        <v>17</v>
      </c>
      <c r="C472" s="32" t="s">
        <v>17</v>
      </c>
      <c r="D472" s="32" t="s">
        <v>17</v>
      </c>
      <c r="E472" s="32" t="s">
        <v>17</v>
      </c>
      <c r="F472" s="32" t="s">
        <v>17</v>
      </c>
      <c r="G472" s="150">
        <v>599.76</v>
      </c>
      <c r="H472" s="148" t="s">
        <v>1181</v>
      </c>
      <c r="I472" s="156" t="s">
        <v>944</v>
      </c>
      <c r="J472" s="159">
        <v>100</v>
      </c>
      <c r="K472" s="158">
        <v>13.327999999999999</v>
      </c>
      <c r="L472" s="157">
        <v>45</v>
      </c>
      <c r="M472" s="148" t="s">
        <v>1191</v>
      </c>
    </row>
    <row r="473" spans="1:13" s="30" customFormat="1" ht="13.2" x14ac:dyDescent="0.25">
      <c r="A473" s="149" t="s">
        <v>1158</v>
      </c>
      <c r="B473" s="32" t="s">
        <v>17</v>
      </c>
      <c r="C473" s="32" t="s">
        <v>17</v>
      </c>
      <c r="D473" s="32" t="s">
        <v>17</v>
      </c>
      <c r="E473" s="32" t="s">
        <v>17</v>
      </c>
      <c r="F473" s="32" t="s">
        <v>17</v>
      </c>
      <c r="G473" s="150">
        <v>216.83199999999999</v>
      </c>
      <c r="H473" s="148" t="s">
        <v>1182</v>
      </c>
      <c r="I473" s="156" t="s">
        <v>944</v>
      </c>
      <c r="J473" s="159">
        <v>100</v>
      </c>
      <c r="K473" s="158">
        <v>10.8416</v>
      </c>
      <c r="L473" s="157">
        <v>20</v>
      </c>
      <c r="M473" s="148" t="s">
        <v>1191</v>
      </c>
    </row>
    <row r="474" spans="1:13" s="30" customFormat="1" ht="13.2" x14ac:dyDescent="0.25">
      <c r="A474" s="149" t="s">
        <v>1161</v>
      </c>
      <c r="B474" s="32" t="s">
        <v>17</v>
      </c>
      <c r="C474" s="32" t="s">
        <v>17</v>
      </c>
      <c r="D474" s="32" t="s">
        <v>17</v>
      </c>
      <c r="E474" s="32" t="s">
        <v>17</v>
      </c>
      <c r="F474" s="32" t="s">
        <v>17</v>
      </c>
      <c r="G474" s="150">
        <v>1253.28</v>
      </c>
      <c r="H474" s="148" t="s">
        <v>1183</v>
      </c>
      <c r="I474" s="156" t="s">
        <v>944</v>
      </c>
      <c r="J474" s="159">
        <v>100</v>
      </c>
      <c r="K474" s="158">
        <v>12.5328</v>
      </c>
      <c r="L474" s="157">
        <v>100</v>
      </c>
      <c r="M474" s="148" t="s">
        <v>1191</v>
      </c>
    </row>
    <row r="475" spans="1:13" s="30" customFormat="1" ht="13.2" x14ac:dyDescent="0.25">
      <c r="A475" s="149" t="s">
        <v>1161</v>
      </c>
      <c r="B475" s="32" t="s">
        <v>17</v>
      </c>
      <c r="C475" s="32" t="s">
        <v>17</v>
      </c>
      <c r="D475" s="32" t="s">
        <v>17</v>
      </c>
      <c r="E475" s="32" t="s">
        <v>17</v>
      </c>
      <c r="F475" s="32" t="s">
        <v>17</v>
      </c>
      <c r="G475" s="150">
        <v>1246.56</v>
      </c>
      <c r="H475" s="148" t="s">
        <v>1183</v>
      </c>
      <c r="I475" s="156" t="s">
        <v>944</v>
      </c>
      <c r="J475" s="159">
        <v>100</v>
      </c>
      <c r="K475" s="158">
        <v>12.4656</v>
      </c>
      <c r="L475" s="157">
        <v>100</v>
      </c>
      <c r="M475" s="148" t="s">
        <v>1191</v>
      </c>
    </row>
    <row r="476" spans="1:13" s="30" customFormat="1" ht="34.5" customHeight="1" x14ac:dyDescent="0.25">
      <c r="A476" s="149" t="s">
        <v>1061</v>
      </c>
      <c r="B476" s="32" t="s">
        <v>17</v>
      </c>
      <c r="C476" s="32" t="s">
        <v>17</v>
      </c>
      <c r="D476" s="32" t="s">
        <v>17</v>
      </c>
      <c r="E476" s="32" t="s">
        <v>17</v>
      </c>
      <c r="F476" s="32" t="s">
        <v>17</v>
      </c>
      <c r="G476" s="150">
        <v>1075.8594000000001</v>
      </c>
      <c r="H476" s="148" t="s">
        <v>1184</v>
      </c>
      <c r="I476" s="156" t="s">
        <v>944</v>
      </c>
      <c r="J476" s="159">
        <v>1</v>
      </c>
      <c r="K476" s="158">
        <v>1.793099</v>
      </c>
      <c r="L476" s="157">
        <v>600</v>
      </c>
      <c r="M476" s="148" t="s">
        <v>1191</v>
      </c>
    </row>
    <row r="477" spans="1:13" s="30" customFormat="1" ht="34.5" customHeight="1" x14ac:dyDescent="0.25">
      <c r="A477" s="149" t="s">
        <v>1161</v>
      </c>
      <c r="B477" s="32" t="s">
        <v>17</v>
      </c>
      <c r="C477" s="32" t="s">
        <v>17</v>
      </c>
      <c r="D477" s="32" t="s">
        <v>17</v>
      </c>
      <c r="E477" s="32" t="s">
        <v>17</v>
      </c>
      <c r="F477" s="32" t="s">
        <v>17</v>
      </c>
      <c r="G477" s="150">
        <v>374.64</v>
      </c>
      <c r="H477" s="148" t="s">
        <v>1185</v>
      </c>
      <c r="I477" s="156" t="s">
        <v>944</v>
      </c>
      <c r="J477" s="159">
        <v>100</v>
      </c>
      <c r="K477" s="158">
        <v>12.488</v>
      </c>
      <c r="L477" s="157">
        <v>30</v>
      </c>
      <c r="M477" s="148" t="s">
        <v>1191</v>
      </c>
    </row>
    <row r="478" spans="1:13" s="30" customFormat="1" ht="34.5" customHeight="1" x14ac:dyDescent="0.25">
      <c r="A478" s="149" t="s">
        <v>1161</v>
      </c>
      <c r="B478" s="32" t="s">
        <v>17</v>
      </c>
      <c r="C478" s="32" t="s">
        <v>17</v>
      </c>
      <c r="D478" s="32" t="s">
        <v>17</v>
      </c>
      <c r="E478" s="32" t="s">
        <v>17</v>
      </c>
      <c r="F478" s="32" t="s">
        <v>17</v>
      </c>
      <c r="G478" s="150">
        <v>368.928</v>
      </c>
      <c r="H478" s="148" t="s">
        <v>1185</v>
      </c>
      <c r="I478" s="156" t="s">
        <v>944</v>
      </c>
      <c r="J478" s="159">
        <v>100</v>
      </c>
      <c r="K478" s="158">
        <v>12.297599999999999</v>
      </c>
      <c r="L478" s="157">
        <v>30</v>
      </c>
      <c r="M478" s="148" t="s">
        <v>1191</v>
      </c>
    </row>
    <row r="479" spans="1:13" s="30" customFormat="1" ht="13.2" x14ac:dyDescent="0.25">
      <c r="A479" s="149" t="s">
        <v>712</v>
      </c>
      <c r="B479" s="32" t="s">
        <v>17</v>
      </c>
      <c r="C479" s="32" t="s">
        <v>17</v>
      </c>
      <c r="D479" s="32" t="s">
        <v>17</v>
      </c>
      <c r="E479" s="32" t="s">
        <v>17</v>
      </c>
      <c r="F479" s="32" t="s">
        <v>17</v>
      </c>
      <c r="G479" s="150">
        <v>93.632000000000005</v>
      </c>
      <c r="H479" s="148" t="s">
        <v>1186</v>
      </c>
      <c r="I479" s="156" t="s">
        <v>944</v>
      </c>
      <c r="J479" s="159">
        <v>50</v>
      </c>
      <c r="K479" s="158">
        <v>2.3408000000000002</v>
      </c>
      <c r="L479" s="157">
        <v>40</v>
      </c>
      <c r="M479" s="148" t="s">
        <v>1191</v>
      </c>
    </row>
    <row r="480" spans="1:13" s="30" customFormat="1" ht="13.2" x14ac:dyDescent="0.25">
      <c r="A480" s="149" t="s">
        <v>722</v>
      </c>
      <c r="B480" s="32" t="s">
        <v>17</v>
      </c>
      <c r="C480" s="32" t="s">
        <v>17</v>
      </c>
      <c r="D480" s="32" t="s">
        <v>17</v>
      </c>
      <c r="E480" s="32" t="s">
        <v>17</v>
      </c>
      <c r="F480" s="32" t="s">
        <v>17</v>
      </c>
      <c r="G480" s="150">
        <v>803.26400000000012</v>
      </c>
      <c r="H480" s="148" t="s">
        <v>1187</v>
      </c>
      <c r="I480" s="156" t="s">
        <v>1164</v>
      </c>
      <c r="J480" s="159">
        <v>5</v>
      </c>
      <c r="K480" s="158">
        <v>20.081600000000002</v>
      </c>
      <c r="L480" s="157">
        <v>40</v>
      </c>
      <c r="M480" s="148" t="s">
        <v>1191</v>
      </c>
    </row>
    <row r="481" spans="1:13" s="30" customFormat="1" ht="34.5" customHeight="1" x14ac:dyDescent="0.25">
      <c r="A481" s="149" t="s">
        <v>722</v>
      </c>
      <c r="B481" s="32" t="s">
        <v>17</v>
      </c>
      <c r="C481" s="32" t="s">
        <v>17</v>
      </c>
      <c r="D481" s="32" t="s">
        <v>17</v>
      </c>
      <c r="E481" s="32" t="s">
        <v>17</v>
      </c>
      <c r="F481" s="32" t="s">
        <v>17</v>
      </c>
      <c r="G481" s="150">
        <v>680.02</v>
      </c>
      <c r="H481" s="148" t="s">
        <v>1188</v>
      </c>
      <c r="I481" s="156" t="s">
        <v>1164</v>
      </c>
      <c r="J481" s="159">
        <v>1</v>
      </c>
      <c r="K481" s="158">
        <v>68.001999999999995</v>
      </c>
      <c r="L481" s="157">
        <v>10</v>
      </c>
      <c r="M481" s="148" t="s">
        <v>1191</v>
      </c>
    </row>
    <row r="482" spans="1:13" s="30" customFormat="1" ht="34.5" customHeight="1" x14ac:dyDescent="0.25">
      <c r="A482" s="149" t="s">
        <v>1163</v>
      </c>
      <c r="B482" s="32" t="s">
        <v>17</v>
      </c>
      <c r="C482" s="32" t="s">
        <v>17</v>
      </c>
      <c r="D482" s="32" t="s">
        <v>17</v>
      </c>
      <c r="E482" s="32" t="s">
        <v>17</v>
      </c>
      <c r="F482" s="32" t="s">
        <v>17</v>
      </c>
      <c r="G482" s="150">
        <v>72.599999999999994</v>
      </c>
      <c r="H482" s="148" t="s">
        <v>1189</v>
      </c>
      <c r="I482" s="156" t="s">
        <v>1019</v>
      </c>
      <c r="J482" s="159">
        <v>1000</v>
      </c>
      <c r="K482" s="158">
        <v>72.599999999999994</v>
      </c>
      <c r="L482" s="157">
        <v>1</v>
      </c>
      <c r="M482" s="148" t="s">
        <v>1191</v>
      </c>
    </row>
    <row r="483" spans="1:13" s="30" customFormat="1" ht="13.2" x14ac:dyDescent="0.25">
      <c r="A483" s="149" t="s">
        <v>1163</v>
      </c>
      <c r="B483" s="32" t="s">
        <v>17</v>
      </c>
      <c r="C483" s="32" t="s">
        <v>17</v>
      </c>
      <c r="D483" s="32" t="s">
        <v>17</v>
      </c>
      <c r="E483" s="32" t="s">
        <v>17</v>
      </c>
      <c r="F483" s="32" t="s">
        <v>17</v>
      </c>
      <c r="G483" s="150">
        <v>363</v>
      </c>
      <c r="H483" s="148" t="s">
        <v>1190</v>
      </c>
      <c r="I483" s="156" t="s">
        <v>1019</v>
      </c>
      <c r="J483" s="159">
        <v>5000</v>
      </c>
      <c r="K483" s="158">
        <v>363</v>
      </c>
      <c r="L483" s="157">
        <v>1</v>
      </c>
      <c r="M483" s="148" t="s">
        <v>1191</v>
      </c>
    </row>
    <row r="484" spans="1:13" s="92" customFormat="1" x14ac:dyDescent="0.3">
      <c r="A484" s="151" t="s">
        <v>888</v>
      </c>
      <c r="B484" s="152"/>
      <c r="C484" s="152"/>
      <c r="D484" s="152"/>
      <c r="E484" s="152"/>
      <c r="F484" s="153"/>
      <c r="G484" s="154">
        <f>SUM(G485:G522)</f>
        <v>56913.859500000013</v>
      </c>
      <c r="H484" s="152"/>
      <c r="I484" s="152"/>
      <c r="J484" s="152"/>
      <c r="K484" s="152"/>
      <c r="L484" s="155"/>
      <c r="M484" s="152"/>
    </row>
    <row r="485" spans="1:13" x14ac:dyDescent="0.25">
      <c r="A485" s="149" t="s">
        <v>1192</v>
      </c>
      <c r="B485" s="32" t="s">
        <v>17</v>
      </c>
      <c r="C485" s="32" t="s">
        <v>17</v>
      </c>
      <c r="D485" s="32" t="s">
        <v>17</v>
      </c>
      <c r="E485" s="32" t="s">
        <v>17</v>
      </c>
      <c r="F485" s="32" t="s">
        <v>17</v>
      </c>
      <c r="G485" s="150">
        <v>24.079000000000001</v>
      </c>
      <c r="H485" s="148" t="s">
        <v>1206</v>
      </c>
      <c r="I485" s="156" t="s">
        <v>944</v>
      </c>
      <c r="J485" s="159">
        <v>1</v>
      </c>
      <c r="K485" s="158">
        <v>2.4079000000000002</v>
      </c>
      <c r="L485" s="157">
        <v>10</v>
      </c>
      <c r="M485" s="148" t="s">
        <v>1191</v>
      </c>
    </row>
    <row r="486" spans="1:13" x14ac:dyDescent="0.25">
      <c r="A486" s="149" t="s">
        <v>1193</v>
      </c>
      <c r="B486" s="32" t="s">
        <v>17</v>
      </c>
      <c r="C486" s="32" t="s">
        <v>17</v>
      </c>
      <c r="D486" s="32" t="s">
        <v>17</v>
      </c>
      <c r="E486" s="32" t="s">
        <v>17</v>
      </c>
      <c r="F486" s="32" t="s">
        <v>17</v>
      </c>
      <c r="G486" s="150">
        <v>65.52000000000001</v>
      </c>
      <c r="H486" s="148" t="s">
        <v>1206</v>
      </c>
      <c r="I486" s="156" t="s">
        <v>944</v>
      </c>
      <c r="J486" s="159">
        <v>1</v>
      </c>
      <c r="K486" s="158">
        <v>4.3680000000000003</v>
      </c>
      <c r="L486" s="157">
        <v>15</v>
      </c>
      <c r="M486" s="148" t="s">
        <v>1191</v>
      </c>
    </row>
    <row r="487" spans="1:13" x14ac:dyDescent="0.25">
      <c r="A487" s="149" t="s">
        <v>1194</v>
      </c>
      <c r="B487" s="32" t="s">
        <v>17</v>
      </c>
      <c r="C487" s="32" t="s">
        <v>17</v>
      </c>
      <c r="D487" s="32" t="s">
        <v>17</v>
      </c>
      <c r="E487" s="32" t="s">
        <v>17</v>
      </c>
      <c r="F487" s="32" t="s">
        <v>17</v>
      </c>
      <c r="G487" s="150">
        <v>856.8</v>
      </c>
      <c r="H487" s="148" t="s">
        <v>1206</v>
      </c>
      <c r="I487" s="156" t="s">
        <v>944</v>
      </c>
      <c r="J487" s="159">
        <v>1</v>
      </c>
      <c r="K487" s="158">
        <v>2.8559999999999999</v>
      </c>
      <c r="L487" s="157">
        <v>300</v>
      </c>
      <c r="M487" s="148" t="s">
        <v>1191</v>
      </c>
    </row>
    <row r="488" spans="1:13" x14ac:dyDescent="0.25">
      <c r="A488" s="149" t="s">
        <v>1195</v>
      </c>
      <c r="B488" s="32" t="s">
        <v>17</v>
      </c>
      <c r="C488" s="32" t="s">
        <v>17</v>
      </c>
      <c r="D488" s="32" t="s">
        <v>17</v>
      </c>
      <c r="E488" s="32" t="s">
        <v>17</v>
      </c>
      <c r="F488" s="32" t="s">
        <v>17</v>
      </c>
      <c r="G488" s="150">
        <v>1444.74</v>
      </c>
      <c r="H488" s="148" t="s">
        <v>1206</v>
      </c>
      <c r="I488" s="156" t="s">
        <v>944</v>
      </c>
      <c r="J488" s="159">
        <v>5</v>
      </c>
      <c r="K488" s="158">
        <v>24.079000000000001</v>
      </c>
      <c r="L488" s="157">
        <v>60</v>
      </c>
      <c r="M488" s="148" t="s">
        <v>1191</v>
      </c>
    </row>
    <row r="489" spans="1:13" x14ac:dyDescent="0.25">
      <c r="A489" s="149" t="s">
        <v>1196</v>
      </c>
      <c r="B489" s="32" t="s">
        <v>17</v>
      </c>
      <c r="C489" s="32" t="s">
        <v>17</v>
      </c>
      <c r="D489" s="32" t="s">
        <v>17</v>
      </c>
      <c r="E489" s="32" t="s">
        <v>17</v>
      </c>
      <c r="F489" s="32" t="s">
        <v>17</v>
      </c>
      <c r="G489" s="150">
        <v>1587.04</v>
      </c>
      <c r="H489" s="148" t="s">
        <v>1206</v>
      </c>
      <c r="I489" s="156" t="s">
        <v>978</v>
      </c>
      <c r="J489" s="159">
        <v>100</v>
      </c>
      <c r="K489" s="158">
        <v>12.208</v>
      </c>
      <c r="L489" s="157">
        <v>130</v>
      </c>
      <c r="M489" s="148" t="s">
        <v>1191</v>
      </c>
    </row>
    <row r="490" spans="1:13" x14ac:dyDescent="0.25">
      <c r="A490" s="149" t="s">
        <v>1197</v>
      </c>
      <c r="B490" s="32" t="s">
        <v>17</v>
      </c>
      <c r="C490" s="32" t="s">
        <v>17</v>
      </c>
      <c r="D490" s="32" t="s">
        <v>17</v>
      </c>
      <c r="E490" s="32" t="s">
        <v>17</v>
      </c>
      <c r="F490" s="32" t="s">
        <v>17</v>
      </c>
      <c r="G490" s="150">
        <v>200.4</v>
      </c>
      <c r="H490" s="148" t="s">
        <v>1207</v>
      </c>
      <c r="I490" s="156" t="s">
        <v>944</v>
      </c>
      <c r="J490" s="159">
        <v>1</v>
      </c>
      <c r="K490" s="158">
        <v>0.20039999999999999</v>
      </c>
      <c r="L490" s="157">
        <v>1000</v>
      </c>
      <c r="M490" s="148" t="s">
        <v>1191</v>
      </c>
    </row>
    <row r="491" spans="1:13" x14ac:dyDescent="0.25">
      <c r="A491" s="149" t="s">
        <v>1198</v>
      </c>
      <c r="B491" s="32" t="s">
        <v>17</v>
      </c>
      <c r="C491" s="32" t="s">
        <v>17</v>
      </c>
      <c r="D491" s="32" t="s">
        <v>17</v>
      </c>
      <c r="E491" s="32" t="s">
        <v>17</v>
      </c>
      <c r="F491" s="32" t="s">
        <v>17</v>
      </c>
      <c r="G491" s="150">
        <v>501.00000000000006</v>
      </c>
      <c r="H491" s="148" t="s">
        <v>1208</v>
      </c>
      <c r="I491" s="156" t="s">
        <v>944</v>
      </c>
      <c r="J491" s="159">
        <v>1</v>
      </c>
      <c r="K491" s="158">
        <v>0.16700000000000001</v>
      </c>
      <c r="L491" s="157">
        <v>3000</v>
      </c>
      <c r="M491" s="148" t="s">
        <v>1191</v>
      </c>
    </row>
    <row r="492" spans="1:13" x14ac:dyDescent="0.25">
      <c r="A492" s="149" t="s">
        <v>1199</v>
      </c>
      <c r="B492" s="32" t="s">
        <v>17</v>
      </c>
      <c r="C492" s="32" t="s">
        <v>17</v>
      </c>
      <c r="D492" s="32" t="s">
        <v>17</v>
      </c>
      <c r="E492" s="32" t="s">
        <v>17</v>
      </c>
      <c r="F492" s="32" t="s">
        <v>17</v>
      </c>
      <c r="G492" s="150">
        <v>1666</v>
      </c>
      <c r="H492" s="148" t="s">
        <v>1208</v>
      </c>
      <c r="I492" s="156" t="s">
        <v>944</v>
      </c>
      <c r="J492" s="159">
        <v>1</v>
      </c>
      <c r="K492" s="158">
        <v>0.83299999999999996</v>
      </c>
      <c r="L492" s="157">
        <v>2000</v>
      </c>
      <c r="M492" s="148" t="s">
        <v>1191</v>
      </c>
    </row>
    <row r="493" spans="1:13" x14ac:dyDescent="0.25">
      <c r="A493" s="149" t="s">
        <v>1200</v>
      </c>
      <c r="B493" s="32" t="s">
        <v>17</v>
      </c>
      <c r="C493" s="32" t="s">
        <v>17</v>
      </c>
      <c r="D493" s="32" t="s">
        <v>17</v>
      </c>
      <c r="E493" s="32" t="s">
        <v>17</v>
      </c>
      <c r="F493" s="32" t="s">
        <v>17</v>
      </c>
      <c r="G493" s="150">
        <v>6267.7999999999993</v>
      </c>
      <c r="H493" s="148" t="s">
        <v>1209</v>
      </c>
      <c r="I493" s="156" t="s">
        <v>978</v>
      </c>
      <c r="J493" s="159">
        <v>10</v>
      </c>
      <c r="K493" s="158">
        <v>31.338999999999999</v>
      </c>
      <c r="L493" s="157">
        <v>200</v>
      </c>
      <c r="M493" s="148" t="s">
        <v>1191</v>
      </c>
    </row>
    <row r="494" spans="1:13" x14ac:dyDescent="0.25">
      <c r="A494" s="149" t="s">
        <v>232</v>
      </c>
      <c r="B494" s="32" t="s">
        <v>17</v>
      </c>
      <c r="C494" s="32" t="s">
        <v>17</v>
      </c>
      <c r="D494" s="32" t="s">
        <v>17</v>
      </c>
      <c r="E494" s="32" t="s">
        <v>17</v>
      </c>
      <c r="F494" s="32" t="s">
        <v>17</v>
      </c>
      <c r="G494" s="150">
        <v>1196.1600000000001</v>
      </c>
      <c r="H494" s="148" t="s">
        <v>1210</v>
      </c>
      <c r="I494" s="156" t="s">
        <v>922</v>
      </c>
      <c r="J494" s="159">
        <v>1</v>
      </c>
      <c r="K494" s="158">
        <v>3.9872000000000001</v>
      </c>
      <c r="L494" s="157">
        <v>300</v>
      </c>
      <c r="M494" s="148" t="s">
        <v>1191</v>
      </c>
    </row>
    <row r="495" spans="1:13" x14ac:dyDescent="0.25">
      <c r="A495" s="149" t="s">
        <v>1201</v>
      </c>
      <c r="B495" s="32" t="s">
        <v>17</v>
      </c>
      <c r="C495" s="32" t="s">
        <v>17</v>
      </c>
      <c r="D495" s="32" t="s">
        <v>17</v>
      </c>
      <c r="E495" s="32" t="s">
        <v>17</v>
      </c>
      <c r="F495" s="32" t="s">
        <v>17</v>
      </c>
      <c r="G495" s="150">
        <v>3339.6</v>
      </c>
      <c r="H495" s="148" t="s">
        <v>1211</v>
      </c>
      <c r="I495" s="156" t="s">
        <v>944</v>
      </c>
      <c r="J495" s="159">
        <v>1</v>
      </c>
      <c r="K495" s="158">
        <v>8.3490000000000002</v>
      </c>
      <c r="L495" s="157">
        <v>400</v>
      </c>
      <c r="M495" s="148" t="s">
        <v>1191</v>
      </c>
    </row>
    <row r="496" spans="1:13" x14ac:dyDescent="0.25">
      <c r="A496" s="149" t="s">
        <v>365</v>
      </c>
      <c r="B496" s="32" t="s">
        <v>17</v>
      </c>
      <c r="C496" s="32" t="s">
        <v>17</v>
      </c>
      <c r="D496" s="32" t="s">
        <v>17</v>
      </c>
      <c r="E496" s="32" t="s">
        <v>17</v>
      </c>
      <c r="F496" s="32" t="s">
        <v>17</v>
      </c>
      <c r="G496" s="150">
        <v>108.89999999999999</v>
      </c>
      <c r="H496" s="148" t="s">
        <v>1211</v>
      </c>
      <c r="I496" s="156" t="s">
        <v>944</v>
      </c>
      <c r="J496" s="159">
        <v>1</v>
      </c>
      <c r="K496" s="158">
        <v>3.0249999999999999</v>
      </c>
      <c r="L496" s="157">
        <v>36</v>
      </c>
      <c r="M496" s="148" t="s">
        <v>1191</v>
      </c>
    </row>
    <row r="497" spans="1:13" x14ac:dyDescent="0.25">
      <c r="A497" s="149" t="s">
        <v>1061</v>
      </c>
      <c r="B497" s="32" t="s">
        <v>17</v>
      </c>
      <c r="C497" s="32" t="s">
        <v>17</v>
      </c>
      <c r="D497" s="32" t="s">
        <v>17</v>
      </c>
      <c r="E497" s="32" t="s">
        <v>17</v>
      </c>
      <c r="F497" s="32" t="s">
        <v>17</v>
      </c>
      <c r="G497" s="150">
        <v>756</v>
      </c>
      <c r="H497" s="148" t="s">
        <v>1211</v>
      </c>
      <c r="I497" s="156" t="s">
        <v>944</v>
      </c>
      <c r="J497" s="159">
        <v>1</v>
      </c>
      <c r="K497" s="158">
        <v>1.512</v>
      </c>
      <c r="L497" s="157">
        <v>500</v>
      </c>
      <c r="M497" s="148" t="s">
        <v>1191</v>
      </c>
    </row>
    <row r="498" spans="1:13" x14ac:dyDescent="0.25">
      <c r="A498" s="149" t="s">
        <v>722</v>
      </c>
      <c r="B498" s="32" t="s">
        <v>17</v>
      </c>
      <c r="C498" s="32" t="s">
        <v>17</v>
      </c>
      <c r="D498" s="32" t="s">
        <v>17</v>
      </c>
      <c r="E498" s="32" t="s">
        <v>17</v>
      </c>
      <c r="F498" s="32" t="s">
        <v>17</v>
      </c>
      <c r="G498" s="150">
        <v>204.00599999999997</v>
      </c>
      <c r="H498" s="148" t="s">
        <v>1212</v>
      </c>
      <c r="I498" s="156" t="s">
        <v>1164</v>
      </c>
      <c r="J498" s="159">
        <v>1</v>
      </c>
      <c r="K498" s="158">
        <v>68.001999999999995</v>
      </c>
      <c r="L498" s="157">
        <v>3</v>
      </c>
      <c r="M498" s="148" t="s">
        <v>1191</v>
      </c>
    </row>
    <row r="499" spans="1:13" x14ac:dyDescent="0.25">
      <c r="A499" s="149" t="s">
        <v>1159</v>
      </c>
      <c r="B499" s="32" t="s">
        <v>17</v>
      </c>
      <c r="C499" s="32" t="s">
        <v>17</v>
      </c>
      <c r="D499" s="32" t="s">
        <v>17</v>
      </c>
      <c r="E499" s="32" t="s">
        <v>17</v>
      </c>
      <c r="F499" s="32" t="s">
        <v>17</v>
      </c>
      <c r="G499" s="150">
        <v>77.44</v>
      </c>
      <c r="H499" s="148" t="s">
        <v>1213</v>
      </c>
      <c r="I499" s="156" t="s">
        <v>944</v>
      </c>
      <c r="J499" s="159">
        <v>100</v>
      </c>
      <c r="K499" s="158">
        <v>3.8719999999999999</v>
      </c>
      <c r="L499" s="157">
        <v>20</v>
      </c>
      <c r="M499" s="148" t="s">
        <v>1191</v>
      </c>
    </row>
    <row r="500" spans="1:13" x14ac:dyDescent="0.25">
      <c r="A500" s="149" t="s">
        <v>712</v>
      </c>
      <c r="B500" s="32" t="s">
        <v>17</v>
      </c>
      <c r="C500" s="32" t="s">
        <v>17</v>
      </c>
      <c r="D500" s="32" t="s">
        <v>17</v>
      </c>
      <c r="E500" s="32" t="s">
        <v>17</v>
      </c>
      <c r="F500" s="32" t="s">
        <v>17</v>
      </c>
      <c r="G500" s="150">
        <v>364</v>
      </c>
      <c r="H500" s="148" t="s">
        <v>1214</v>
      </c>
      <c r="I500" s="156" t="s">
        <v>944</v>
      </c>
      <c r="J500" s="159">
        <v>50</v>
      </c>
      <c r="K500" s="158">
        <v>1.82</v>
      </c>
      <c r="L500" s="157">
        <v>200</v>
      </c>
      <c r="M500" s="148" t="s">
        <v>1191</v>
      </c>
    </row>
    <row r="501" spans="1:13" x14ac:dyDescent="0.25">
      <c r="A501" s="149" t="s">
        <v>445</v>
      </c>
      <c r="B501" s="32" t="s">
        <v>17</v>
      </c>
      <c r="C501" s="32" t="s">
        <v>17</v>
      </c>
      <c r="D501" s="32" t="s">
        <v>17</v>
      </c>
      <c r="E501" s="32" t="s">
        <v>17</v>
      </c>
      <c r="F501" s="32" t="s">
        <v>17</v>
      </c>
      <c r="G501" s="150">
        <v>1453.2</v>
      </c>
      <c r="H501" s="148" t="s">
        <v>1214</v>
      </c>
      <c r="I501" s="156" t="s">
        <v>944</v>
      </c>
      <c r="J501" s="159">
        <v>150</v>
      </c>
      <c r="K501" s="158">
        <v>14.532</v>
      </c>
      <c r="L501" s="157">
        <v>100</v>
      </c>
      <c r="M501" s="148" t="s">
        <v>1191</v>
      </c>
    </row>
    <row r="502" spans="1:13" x14ac:dyDescent="0.25">
      <c r="A502" s="149" t="s">
        <v>197</v>
      </c>
      <c r="B502" s="32" t="s">
        <v>17</v>
      </c>
      <c r="C502" s="32" t="s">
        <v>17</v>
      </c>
      <c r="D502" s="32" t="s">
        <v>17</v>
      </c>
      <c r="E502" s="32" t="s">
        <v>17</v>
      </c>
      <c r="F502" s="32" t="s">
        <v>17</v>
      </c>
      <c r="G502" s="150">
        <v>39.200000000000003</v>
      </c>
      <c r="H502" s="148" t="s">
        <v>1215</v>
      </c>
      <c r="I502" s="156" t="s">
        <v>944</v>
      </c>
      <c r="J502" s="159">
        <v>100</v>
      </c>
      <c r="K502" s="158">
        <v>3.92</v>
      </c>
      <c r="L502" s="157">
        <v>10</v>
      </c>
      <c r="M502" s="148" t="s">
        <v>1191</v>
      </c>
    </row>
    <row r="503" spans="1:13" x14ac:dyDescent="0.25">
      <c r="A503" s="149" t="s">
        <v>1158</v>
      </c>
      <c r="B503" s="32" t="s">
        <v>17</v>
      </c>
      <c r="C503" s="32" t="s">
        <v>17</v>
      </c>
      <c r="D503" s="32" t="s">
        <v>17</v>
      </c>
      <c r="E503" s="32" t="s">
        <v>17</v>
      </c>
      <c r="F503" s="32" t="s">
        <v>17</v>
      </c>
      <c r="G503" s="150">
        <v>319.44</v>
      </c>
      <c r="H503" s="148" t="s">
        <v>1216</v>
      </c>
      <c r="I503" s="156" t="s">
        <v>944</v>
      </c>
      <c r="J503" s="159">
        <v>100</v>
      </c>
      <c r="K503" s="158">
        <v>7.9859999999999998</v>
      </c>
      <c r="L503" s="157">
        <v>40</v>
      </c>
      <c r="M503" s="148" t="s">
        <v>1191</v>
      </c>
    </row>
    <row r="504" spans="1:13" x14ac:dyDescent="0.25">
      <c r="A504" s="149" t="s">
        <v>1034</v>
      </c>
      <c r="B504" s="32" t="s">
        <v>17</v>
      </c>
      <c r="C504" s="32" t="s">
        <v>17</v>
      </c>
      <c r="D504" s="32" t="s">
        <v>17</v>
      </c>
      <c r="E504" s="32" t="s">
        <v>17</v>
      </c>
      <c r="F504" s="32" t="s">
        <v>17</v>
      </c>
      <c r="G504" s="150">
        <v>1210</v>
      </c>
      <c r="H504" s="148" t="s">
        <v>1217</v>
      </c>
      <c r="I504" s="156" t="s">
        <v>944</v>
      </c>
      <c r="J504" s="159">
        <v>1</v>
      </c>
      <c r="K504" s="158">
        <v>6.05</v>
      </c>
      <c r="L504" s="157">
        <v>200</v>
      </c>
      <c r="M504" s="148" t="s">
        <v>1191</v>
      </c>
    </row>
    <row r="505" spans="1:13" x14ac:dyDescent="0.25">
      <c r="A505" s="149" t="s">
        <v>1061</v>
      </c>
      <c r="B505" s="32" t="s">
        <v>17</v>
      </c>
      <c r="C505" s="32" t="s">
        <v>17</v>
      </c>
      <c r="D505" s="32" t="s">
        <v>17</v>
      </c>
      <c r="E505" s="32" t="s">
        <v>17</v>
      </c>
      <c r="F505" s="32" t="s">
        <v>17</v>
      </c>
      <c r="G505" s="150">
        <v>5566</v>
      </c>
      <c r="H505" s="148" t="s">
        <v>1218</v>
      </c>
      <c r="I505" s="156" t="s">
        <v>944</v>
      </c>
      <c r="J505" s="159">
        <v>1</v>
      </c>
      <c r="K505" s="158">
        <v>1.3915</v>
      </c>
      <c r="L505" s="157">
        <v>4000</v>
      </c>
      <c r="M505" s="148" t="s">
        <v>1191</v>
      </c>
    </row>
    <row r="506" spans="1:13" x14ac:dyDescent="0.25">
      <c r="A506" s="149" t="s">
        <v>1201</v>
      </c>
      <c r="B506" s="32" t="s">
        <v>17</v>
      </c>
      <c r="C506" s="32" t="s">
        <v>17</v>
      </c>
      <c r="D506" s="32" t="s">
        <v>17</v>
      </c>
      <c r="E506" s="32" t="s">
        <v>17</v>
      </c>
      <c r="F506" s="32" t="s">
        <v>17</v>
      </c>
      <c r="G506" s="150">
        <v>2141.7000000000003</v>
      </c>
      <c r="H506" s="148" t="s">
        <v>1218</v>
      </c>
      <c r="I506" s="156" t="s">
        <v>944</v>
      </c>
      <c r="J506" s="159">
        <v>1</v>
      </c>
      <c r="K506" s="158">
        <v>7.1390000000000002</v>
      </c>
      <c r="L506" s="157">
        <v>300</v>
      </c>
      <c r="M506" s="148" t="s">
        <v>1191</v>
      </c>
    </row>
    <row r="507" spans="1:13" x14ac:dyDescent="0.25">
      <c r="A507" s="149" t="s">
        <v>445</v>
      </c>
      <c r="B507" s="32" t="s">
        <v>17</v>
      </c>
      <c r="C507" s="32" t="s">
        <v>17</v>
      </c>
      <c r="D507" s="32" t="s">
        <v>17</v>
      </c>
      <c r="E507" s="32" t="s">
        <v>17</v>
      </c>
      <c r="F507" s="32" t="s">
        <v>17</v>
      </c>
      <c r="G507" s="150">
        <v>927.36</v>
      </c>
      <c r="H507" s="148" t="s">
        <v>1218</v>
      </c>
      <c r="I507" s="156" t="s">
        <v>944</v>
      </c>
      <c r="J507" s="159">
        <v>100</v>
      </c>
      <c r="K507" s="158">
        <v>10.304</v>
      </c>
      <c r="L507" s="157">
        <v>90</v>
      </c>
      <c r="M507" s="148" t="s">
        <v>1191</v>
      </c>
    </row>
    <row r="508" spans="1:13" x14ac:dyDescent="0.25">
      <c r="A508" s="149" t="s">
        <v>1202</v>
      </c>
      <c r="B508" s="32" t="s">
        <v>17</v>
      </c>
      <c r="C508" s="32" t="s">
        <v>17</v>
      </c>
      <c r="D508" s="32" t="s">
        <v>17</v>
      </c>
      <c r="E508" s="32" t="s">
        <v>17</v>
      </c>
      <c r="F508" s="32" t="s">
        <v>17</v>
      </c>
      <c r="G508" s="150">
        <v>1058.4000000000001</v>
      </c>
      <c r="H508" s="148" t="s">
        <v>1218</v>
      </c>
      <c r="I508" s="156" t="s">
        <v>944</v>
      </c>
      <c r="J508" s="159">
        <v>1</v>
      </c>
      <c r="K508" s="158">
        <v>3.528</v>
      </c>
      <c r="L508" s="157">
        <v>300</v>
      </c>
      <c r="M508" s="148" t="s">
        <v>1191</v>
      </c>
    </row>
    <row r="509" spans="1:13" x14ac:dyDescent="0.25">
      <c r="A509" s="149" t="s">
        <v>1158</v>
      </c>
      <c r="B509" s="32" t="s">
        <v>17</v>
      </c>
      <c r="C509" s="32" t="s">
        <v>17</v>
      </c>
      <c r="D509" s="32" t="s">
        <v>17</v>
      </c>
      <c r="E509" s="32" t="s">
        <v>17</v>
      </c>
      <c r="F509" s="32" t="s">
        <v>17</v>
      </c>
      <c r="G509" s="150">
        <v>71.51100000000001</v>
      </c>
      <c r="H509" s="148" t="s">
        <v>1218</v>
      </c>
      <c r="I509" s="156" t="s">
        <v>944</v>
      </c>
      <c r="J509" s="159">
        <v>100</v>
      </c>
      <c r="K509" s="158">
        <v>2.3837000000000002</v>
      </c>
      <c r="L509" s="157">
        <v>30</v>
      </c>
      <c r="M509" s="148" t="s">
        <v>1191</v>
      </c>
    </row>
    <row r="510" spans="1:13" x14ac:dyDescent="0.25">
      <c r="A510" s="149" t="s">
        <v>445</v>
      </c>
      <c r="B510" s="32" t="s">
        <v>17</v>
      </c>
      <c r="C510" s="32" t="s">
        <v>17</v>
      </c>
      <c r="D510" s="32" t="s">
        <v>17</v>
      </c>
      <c r="E510" s="32" t="s">
        <v>17</v>
      </c>
      <c r="F510" s="32" t="s">
        <v>17</v>
      </c>
      <c r="G510" s="150">
        <v>806.4</v>
      </c>
      <c r="H510" s="148" t="s">
        <v>1219</v>
      </c>
      <c r="I510" s="156" t="s">
        <v>944</v>
      </c>
      <c r="J510" s="159">
        <v>100</v>
      </c>
      <c r="K510" s="158">
        <v>13.44</v>
      </c>
      <c r="L510" s="157">
        <v>60</v>
      </c>
      <c r="M510" s="148" t="s">
        <v>1191</v>
      </c>
    </row>
    <row r="511" spans="1:13" x14ac:dyDescent="0.25">
      <c r="A511" s="149" t="s">
        <v>445</v>
      </c>
      <c r="B511" s="32" t="s">
        <v>17</v>
      </c>
      <c r="C511" s="32" t="s">
        <v>17</v>
      </c>
      <c r="D511" s="32" t="s">
        <v>17</v>
      </c>
      <c r="E511" s="32" t="s">
        <v>17</v>
      </c>
      <c r="F511" s="32" t="s">
        <v>17</v>
      </c>
      <c r="G511" s="150">
        <v>420</v>
      </c>
      <c r="H511" s="148" t="s">
        <v>1220</v>
      </c>
      <c r="I511" s="156" t="s">
        <v>944</v>
      </c>
      <c r="J511" s="159">
        <v>1</v>
      </c>
      <c r="K511" s="158">
        <v>8.4000000000000005E-2</v>
      </c>
      <c r="L511" s="157">
        <v>5000</v>
      </c>
      <c r="M511" s="148" t="s">
        <v>1191</v>
      </c>
    </row>
    <row r="512" spans="1:13" x14ac:dyDescent="0.25">
      <c r="A512" s="149" t="s">
        <v>722</v>
      </c>
      <c r="B512" s="32" t="s">
        <v>17</v>
      </c>
      <c r="C512" s="32" t="s">
        <v>17</v>
      </c>
      <c r="D512" s="32" t="s">
        <v>17</v>
      </c>
      <c r="E512" s="32" t="s">
        <v>17</v>
      </c>
      <c r="F512" s="32" t="s">
        <v>17</v>
      </c>
      <c r="G512" s="150">
        <v>3259.2</v>
      </c>
      <c r="H512" s="148" t="s">
        <v>1220</v>
      </c>
      <c r="I512" s="156" t="s">
        <v>1164</v>
      </c>
      <c r="J512" s="159">
        <v>5</v>
      </c>
      <c r="K512" s="158">
        <v>16.295999999999999</v>
      </c>
      <c r="L512" s="157">
        <v>200</v>
      </c>
      <c r="M512" s="148" t="s">
        <v>1191</v>
      </c>
    </row>
    <row r="513" spans="1:13" x14ac:dyDescent="0.25">
      <c r="A513" s="149" t="s">
        <v>1034</v>
      </c>
      <c r="B513" s="32" t="s">
        <v>17</v>
      </c>
      <c r="C513" s="32" t="s">
        <v>17</v>
      </c>
      <c r="D513" s="32" t="s">
        <v>17</v>
      </c>
      <c r="E513" s="32" t="s">
        <v>17</v>
      </c>
      <c r="F513" s="32" t="s">
        <v>17</v>
      </c>
      <c r="G513" s="150">
        <v>5401.9119000000001</v>
      </c>
      <c r="H513" s="148" t="s">
        <v>1221</v>
      </c>
      <c r="I513" s="156" t="s">
        <v>944</v>
      </c>
      <c r="J513" s="159">
        <v>1</v>
      </c>
      <c r="K513" s="158">
        <v>7.7170170000000002</v>
      </c>
      <c r="L513" s="157">
        <v>700</v>
      </c>
      <c r="M513" s="148" t="s">
        <v>1191</v>
      </c>
    </row>
    <row r="514" spans="1:13" x14ac:dyDescent="0.25">
      <c r="A514" s="149" t="s">
        <v>1160</v>
      </c>
      <c r="B514" s="32" t="s">
        <v>17</v>
      </c>
      <c r="C514" s="32" t="s">
        <v>17</v>
      </c>
      <c r="D514" s="32" t="s">
        <v>17</v>
      </c>
      <c r="E514" s="32" t="s">
        <v>17</v>
      </c>
      <c r="F514" s="32" t="s">
        <v>17</v>
      </c>
      <c r="G514" s="150">
        <v>3133.779</v>
      </c>
      <c r="H514" s="148" t="s">
        <v>1221</v>
      </c>
      <c r="I514" s="156" t="s">
        <v>944</v>
      </c>
      <c r="J514" s="159">
        <v>1</v>
      </c>
      <c r="K514" s="158">
        <v>3.1337790000000001</v>
      </c>
      <c r="L514" s="157">
        <v>1000</v>
      </c>
      <c r="M514" s="148" t="s">
        <v>1191</v>
      </c>
    </row>
    <row r="515" spans="1:13" x14ac:dyDescent="0.25">
      <c r="A515" s="149" t="s">
        <v>1203</v>
      </c>
      <c r="B515" s="32" t="s">
        <v>17</v>
      </c>
      <c r="C515" s="32" t="s">
        <v>17</v>
      </c>
      <c r="D515" s="32" t="s">
        <v>17</v>
      </c>
      <c r="E515" s="32" t="s">
        <v>17</v>
      </c>
      <c r="F515" s="32" t="s">
        <v>17</v>
      </c>
      <c r="G515" s="150">
        <v>1581.5668000000001</v>
      </c>
      <c r="H515" s="148" t="s">
        <v>1221</v>
      </c>
      <c r="I515" s="156" t="s">
        <v>944</v>
      </c>
      <c r="J515" s="159">
        <v>1</v>
      </c>
      <c r="K515" s="158">
        <v>3.9539170000000001</v>
      </c>
      <c r="L515" s="157">
        <v>400</v>
      </c>
      <c r="M515" s="148" t="s">
        <v>1191</v>
      </c>
    </row>
    <row r="516" spans="1:13" x14ac:dyDescent="0.25">
      <c r="A516" s="149" t="s">
        <v>1203</v>
      </c>
      <c r="B516" s="32" t="s">
        <v>17</v>
      </c>
      <c r="C516" s="32" t="s">
        <v>17</v>
      </c>
      <c r="D516" s="32" t="s">
        <v>17</v>
      </c>
      <c r="E516" s="32" t="s">
        <v>17</v>
      </c>
      <c r="F516" s="32" t="s">
        <v>17</v>
      </c>
      <c r="G516" s="150">
        <v>3953.9169999999999</v>
      </c>
      <c r="H516" s="148" t="s">
        <v>1222</v>
      </c>
      <c r="I516" s="156" t="s">
        <v>944</v>
      </c>
      <c r="J516" s="159">
        <v>1</v>
      </c>
      <c r="K516" s="158">
        <v>3.9539170000000001</v>
      </c>
      <c r="L516" s="157">
        <v>1000</v>
      </c>
      <c r="M516" s="148" t="s">
        <v>1191</v>
      </c>
    </row>
    <row r="517" spans="1:13" x14ac:dyDescent="0.25">
      <c r="A517" s="149" t="s">
        <v>1203</v>
      </c>
      <c r="B517" s="32" t="s">
        <v>17</v>
      </c>
      <c r="C517" s="32" t="s">
        <v>17</v>
      </c>
      <c r="D517" s="32" t="s">
        <v>17</v>
      </c>
      <c r="E517" s="32" t="s">
        <v>17</v>
      </c>
      <c r="F517" s="32" t="s">
        <v>17</v>
      </c>
      <c r="G517" s="150">
        <v>2786.9687999999996</v>
      </c>
      <c r="H517" s="148" t="s">
        <v>1222</v>
      </c>
      <c r="I517" s="156" t="s">
        <v>944</v>
      </c>
      <c r="J517" s="159">
        <v>1</v>
      </c>
      <c r="K517" s="158">
        <v>3.9813839999999998</v>
      </c>
      <c r="L517" s="157">
        <v>700</v>
      </c>
      <c r="M517" s="148" t="s">
        <v>1191</v>
      </c>
    </row>
    <row r="518" spans="1:13" x14ac:dyDescent="0.25">
      <c r="A518" s="149" t="s">
        <v>197</v>
      </c>
      <c r="B518" s="32" t="s">
        <v>17</v>
      </c>
      <c r="C518" s="32" t="s">
        <v>17</v>
      </c>
      <c r="D518" s="32" t="s">
        <v>17</v>
      </c>
      <c r="E518" s="32" t="s">
        <v>17</v>
      </c>
      <c r="F518" s="32" t="s">
        <v>17</v>
      </c>
      <c r="G518" s="150">
        <v>210.54</v>
      </c>
      <c r="H518" s="148" t="s">
        <v>1223</v>
      </c>
      <c r="I518" s="156" t="s">
        <v>944</v>
      </c>
      <c r="J518" s="159">
        <v>100</v>
      </c>
      <c r="K518" s="158">
        <v>3.5089999999999999</v>
      </c>
      <c r="L518" s="157">
        <v>60</v>
      </c>
      <c r="M518" s="148" t="s">
        <v>1191</v>
      </c>
    </row>
    <row r="519" spans="1:13" x14ac:dyDescent="0.25">
      <c r="A519" s="149" t="s">
        <v>445</v>
      </c>
      <c r="B519" s="32" t="s">
        <v>17</v>
      </c>
      <c r="C519" s="32" t="s">
        <v>17</v>
      </c>
      <c r="D519" s="32" t="s">
        <v>17</v>
      </c>
      <c r="E519" s="32" t="s">
        <v>17</v>
      </c>
      <c r="F519" s="32" t="s">
        <v>17</v>
      </c>
      <c r="G519" s="150">
        <v>1058.4000000000001</v>
      </c>
      <c r="H519" s="148" t="s">
        <v>1223</v>
      </c>
      <c r="I519" s="156" t="s">
        <v>944</v>
      </c>
      <c r="J519" s="159">
        <v>200</v>
      </c>
      <c r="K519" s="158">
        <v>23.52</v>
      </c>
      <c r="L519" s="157">
        <v>45</v>
      </c>
      <c r="M519" s="148" t="s">
        <v>1191</v>
      </c>
    </row>
    <row r="520" spans="1:13" x14ac:dyDescent="0.25">
      <c r="A520" s="149" t="s">
        <v>1061</v>
      </c>
      <c r="B520" s="32" t="s">
        <v>17</v>
      </c>
      <c r="C520" s="32" t="s">
        <v>17</v>
      </c>
      <c r="D520" s="32" t="s">
        <v>17</v>
      </c>
      <c r="E520" s="32" t="s">
        <v>17</v>
      </c>
      <c r="F520" s="32" t="s">
        <v>17</v>
      </c>
      <c r="G520" s="150">
        <v>2032.8</v>
      </c>
      <c r="H520" s="148" t="s">
        <v>1224</v>
      </c>
      <c r="I520" s="156" t="s">
        <v>944</v>
      </c>
      <c r="J520" s="159">
        <v>1</v>
      </c>
      <c r="K520" s="158">
        <v>1.694</v>
      </c>
      <c r="L520" s="157">
        <v>1200</v>
      </c>
      <c r="M520" s="148" t="s">
        <v>1191</v>
      </c>
    </row>
    <row r="521" spans="1:13" x14ac:dyDescent="0.25">
      <c r="A521" s="149" t="s">
        <v>1204</v>
      </c>
      <c r="B521" s="32" t="s">
        <v>17</v>
      </c>
      <c r="C521" s="32" t="s">
        <v>17</v>
      </c>
      <c r="D521" s="32" t="s">
        <v>17</v>
      </c>
      <c r="E521" s="32" t="s">
        <v>17</v>
      </c>
      <c r="F521" s="32" t="s">
        <v>17</v>
      </c>
      <c r="G521" s="150">
        <v>84</v>
      </c>
      <c r="H521" s="148" t="s">
        <v>1225</v>
      </c>
      <c r="I521" s="156" t="s">
        <v>944</v>
      </c>
      <c r="J521" s="159">
        <v>20</v>
      </c>
      <c r="K521" s="158">
        <v>84</v>
      </c>
      <c r="L521" s="157">
        <v>1</v>
      </c>
      <c r="M521" s="148" t="s">
        <v>1191</v>
      </c>
    </row>
    <row r="522" spans="1:13" ht="26.4" x14ac:dyDescent="0.25">
      <c r="A522" s="149" t="s">
        <v>1205</v>
      </c>
      <c r="B522" s="32" t="s">
        <v>17</v>
      </c>
      <c r="C522" s="32" t="s">
        <v>17</v>
      </c>
      <c r="D522" s="32" t="s">
        <v>17</v>
      </c>
      <c r="E522" s="32" t="s">
        <v>17</v>
      </c>
      <c r="F522" s="32" t="s">
        <v>17</v>
      </c>
      <c r="G522" s="150">
        <v>738.08</v>
      </c>
      <c r="H522" s="148" t="s">
        <v>1226</v>
      </c>
      <c r="I522" s="156" t="s">
        <v>944</v>
      </c>
      <c r="J522" s="159">
        <v>100</v>
      </c>
      <c r="K522" s="158">
        <v>36.904000000000003</v>
      </c>
      <c r="L522" s="157">
        <v>20</v>
      </c>
      <c r="M522" s="148" t="s">
        <v>1191</v>
      </c>
    </row>
    <row r="523" spans="1:13" s="92" customFormat="1" x14ac:dyDescent="0.3">
      <c r="A523" s="151" t="s">
        <v>1300</v>
      </c>
      <c r="B523" s="152"/>
      <c r="C523" s="152"/>
      <c r="D523" s="152"/>
      <c r="E523" s="152"/>
      <c r="F523" s="153"/>
      <c r="G523" s="154">
        <f>SUM(G524:G562)</f>
        <v>67710.764599999995</v>
      </c>
      <c r="H523" s="152"/>
      <c r="I523" s="152"/>
      <c r="J523" s="152"/>
      <c r="K523" s="152"/>
      <c r="L523" s="155"/>
      <c r="M523" s="152"/>
    </row>
    <row r="524" spans="1:13" ht="15" customHeight="1" x14ac:dyDescent="0.25">
      <c r="A524" s="149" t="s">
        <v>1594</v>
      </c>
      <c r="B524" s="32" t="s">
        <v>17</v>
      </c>
      <c r="C524" s="32" t="s">
        <v>17</v>
      </c>
      <c r="D524" s="32" t="s">
        <v>17</v>
      </c>
      <c r="E524" s="32" t="s">
        <v>17</v>
      </c>
      <c r="F524" s="32" t="s">
        <v>17</v>
      </c>
      <c r="G524" s="150">
        <v>225.06</v>
      </c>
      <c r="H524" s="148" t="s">
        <v>1617</v>
      </c>
      <c r="I524" s="156" t="s">
        <v>922</v>
      </c>
      <c r="J524" s="159">
        <v>1</v>
      </c>
      <c r="K524" s="158">
        <v>112.53</v>
      </c>
      <c r="L524" s="157">
        <v>2</v>
      </c>
      <c r="M524" s="148" t="s">
        <v>1191</v>
      </c>
    </row>
    <row r="525" spans="1:13" ht="15" customHeight="1" x14ac:dyDescent="0.25">
      <c r="A525" s="149" t="s">
        <v>1595</v>
      </c>
      <c r="B525" s="32" t="s">
        <v>17</v>
      </c>
      <c r="C525" s="32" t="s">
        <v>17</v>
      </c>
      <c r="D525" s="32" t="s">
        <v>17</v>
      </c>
      <c r="E525" s="32" t="s">
        <v>17</v>
      </c>
      <c r="F525" s="32" t="s">
        <v>17</v>
      </c>
      <c r="G525" s="150">
        <v>204</v>
      </c>
      <c r="H525" s="148" t="s">
        <v>1617</v>
      </c>
      <c r="I525" s="156" t="s">
        <v>922</v>
      </c>
      <c r="J525" s="159">
        <v>1</v>
      </c>
      <c r="K525" s="158">
        <v>68</v>
      </c>
      <c r="L525" s="157">
        <v>3</v>
      </c>
      <c r="M525" s="148" t="s">
        <v>1191</v>
      </c>
    </row>
    <row r="526" spans="1:13" ht="15" customHeight="1" x14ac:dyDescent="0.25">
      <c r="A526" s="149" t="s">
        <v>1595</v>
      </c>
      <c r="B526" s="32" t="s">
        <v>17</v>
      </c>
      <c r="C526" s="32" t="s">
        <v>17</v>
      </c>
      <c r="D526" s="32" t="s">
        <v>17</v>
      </c>
      <c r="E526" s="32" t="s">
        <v>17</v>
      </c>
      <c r="F526" s="32" t="s">
        <v>17</v>
      </c>
      <c r="G526" s="150">
        <v>569.66800000000001</v>
      </c>
      <c r="H526" s="148" t="s">
        <v>1617</v>
      </c>
      <c r="I526" s="156" t="s">
        <v>922</v>
      </c>
      <c r="J526" s="159">
        <v>1</v>
      </c>
      <c r="K526" s="158">
        <v>56.966799999999999</v>
      </c>
      <c r="L526" s="157">
        <v>10</v>
      </c>
      <c r="M526" s="148" t="s">
        <v>1191</v>
      </c>
    </row>
    <row r="527" spans="1:13" ht="15" customHeight="1" x14ac:dyDescent="0.25">
      <c r="A527" s="149" t="s">
        <v>1596</v>
      </c>
      <c r="B527" s="32" t="s">
        <v>17</v>
      </c>
      <c r="C527" s="32" t="s">
        <v>17</v>
      </c>
      <c r="D527" s="32" t="s">
        <v>17</v>
      </c>
      <c r="E527" s="32" t="s">
        <v>17</v>
      </c>
      <c r="F527" s="32" t="s">
        <v>17</v>
      </c>
      <c r="G527" s="150">
        <v>89.055999999999997</v>
      </c>
      <c r="H527" s="148" t="s">
        <v>1617</v>
      </c>
      <c r="I527" s="156" t="s">
        <v>922</v>
      </c>
      <c r="J527" s="159">
        <v>1</v>
      </c>
      <c r="K527" s="158">
        <v>44.527999999999999</v>
      </c>
      <c r="L527" s="157">
        <v>2</v>
      </c>
      <c r="M527" s="148" t="s">
        <v>1191</v>
      </c>
    </row>
    <row r="528" spans="1:13" ht="15" customHeight="1" x14ac:dyDescent="0.25">
      <c r="A528" s="149" t="s">
        <v>1595</v>
      </c>
      <c r="B528" s="32" t="s">
        <v>17</v>
      </c>
      <c r="C528" s="32" t="s">
        <v>17</v>
      </c>
      <c r="D528" s="32" t="s">
        <v>17</v>
      </c>
      <c r="E528" s="32" t="s">
        <v>17</v>
      </c>
      <c r="F528" s="32" t="s">
        <v>17</v>
      </c>
      <c r="G528" s="150">
        <v>569.66800000000001</v>
      </c>
      <c r="H528" s="148" t="s">
        <v>1618</v>
      </c>
      <c r="I528" s="156" t="s">
        <v>922</v>
      </c>
      <c r="J528" s="159">
        <v>1</v>
      </c>
      <c r="K528" s="158">
        <v>56.966799999999999</v>
      </c>
      <c r="L528" s="157">
        <v>10</v>
      </c>
      <c r="M528" s="148" t="s">
        <v>1191</v>
      </c>
    </row>
    <row r="529" spans="1:13" ht="15" customHeight="1" x14ac:dyDescent="0.25">
      <c r="A529" s="149" t="s">
        <v>1595</v>
      </c>
      <c r="B529" s="32" t="s">
        <v>17</v>
      </c>
      <c r="C529" s="32" t="s">
        <v>17</v>
      </c>
      <c r="D529" s="32" t="s">
        <v>17</v>
      </c>
      <c r="E529" s="32" t="s">
        <v>17</v>
      </c>
      <c r="F529" s="32" t="s">
        <v>17</v>
      </c>
      <c r="G529" s="150">
        <v>89.055999999999997</v>
      </c>
      <c r="H529" s="148" t="s">
        <v>1618</v>
      </c>
      <c r="I529" s="156" t="s">
        <v>922</v>
      </c>
      <c r="J529" s="159">
        <v>1</v>
      </c>
      <c r="K529" s="158">
        <v>44.527999999999999</v>
      </c>
      <c r="L529" s="157">
        <v>2</v>
      </c>
      <c r="M529" s="148" t="s">
        <v>1191</v>
      </c>
    </row>
    <row r="530" spans="1:13" x14ac:dyDescent="0.25">
      <c r="A530" s="149" t="s">
        <v>1595</v>
      </c>
      <c r="B530" s="32" t="s">
        <v>17</v>
      </c>
      <c r="C530" s="32" t="s">
        <v>17</v>
      </c>
      <c r="D530" s="32" t="s">
        <v>17</v>
      </c>
      <c r="E530" s="32" t="s">
        <v>17</v>
      </c>
      <c r="F530" s="32" t="s">
        <v>17</v>
      </c>
      <c r="G530" s="150">
        <v>340.01</v>
      </c>
      <c r="H530" s="148" t="s">
        <v>1618</v>
      </c>
      <c r="I530" s="156" t="s">
        <v>922</v>
      </c>
      <c r="J530" s="159">
        <v>1</v>
      </c>
      <c r="K530" s="158">
        <v>68.001999999999995</v>
      </c>
      <c r="L530" s="157">
        <v>5</v>
      </c>
      <c r="M530" s="148" t="s">
        <v>1191</v>
      </c>
    </row>
    <row r="531" spans="1:13" ht="28.95" customHeight="1" x14ac:dyDescent="0.25">
      <c r="A531" s="149" t="s">
        <v>1595</v>
      </c>
      <c r="B531" s="32" t="s">
        <v>17</v>
      </c>
      <c r="C531" s="32" t="s">
        <v>17</v>
      </c>
      <c r="D531" s="32" t="s">
        <v>17</v>
      </c>
      <c r="E531" s="32" t="s">
        <v>17</v>
      </c>
      <c r="F531" s="32" t="s">
        <v>17</v>
      </c>
      <c r="G531" s="150">
        <v>476.01399999999995</v>
      </c>
      <c r="H531" s="148" t="s">
        <v>1619</v>
      </c>
      <c r="I531" s="156" t="s">
        <v>922</v>
      </c>
      <c r="J531" s="159">
        <v>1</v>
      </c>
      <c r="K531" s="158">
        <v>68.001999999999995</v>
      </c>
      <c r="L531" s="157">
        <v>7</v>
      </c>
      <c r="M531" s="148" t="s">
        <v>1191</v>
      </c>
    </row>
    <row r="532" spans="1:13" x14ac:dyDescent="0.25">
      <c r="A532" s="149" t="s">
        <v>1596</v>
      </c>
      <c r="B532" s="32" t="s">
        <v>17</v>
      </c>
      <c r="C532" s="32" t="s">
        <v>17</v>
      </c>
      <c r="D532" s="32" t="s">
        <v>17</v>
      </c>
      <c r="E532" s="32" t="s">
        <v>17</v>
      </c>
      <c r="F532" s="32" t="s">
        <v>17</v>
      </c>
      <c r="G532" s="150">
        <v>44.527999999999999</v>
      </c>
      <c r="H532" s="148" t="s">
        <v>1619</v>
      </c>
      <c r="I532" s="156" t="s">
        <v>922</v>
      </c>
      <c r="J532" s="159">
        <v>1</v>
      </c>
      <c r="K532" s="158">
        <v>44.527999999999999</v>
      </c>
      <c r="L532" s="157">
        <v>1</v>
      </c>
      <c r="M532" s="148" t="s">
        <v>1191</v>
      </c>
    </row>
    <row r="533" spans="1:13" x14ac:dyDescent="0.25">
      <c r="A533" s="149" t="s">
        <v>1597</v>
      </c>
      <c r="B533" s="32" t="s">
        <v>17</v>
      </c>
      <c r="C533" s="32" t="s">
        <v>17</v>
      </c>
      <c r="D533" s="32" t="s">
        <v>17</v>
      </c>
      <c r="E533" s="32" t="s">
        <v>17</v>
      </c>
      <c r="F533" s="32" t="s">
        <v>17</v>
      </c>
      <c r="G533" s="150">
        <v>3085.5</v>
      </c>
      <c r="H533" s="148" t="s">
        <v>1620</v>
      </c>
      <c r="I533" s="156" t="s">
        <v>944</v>
      </c>
      <c r="J533" s="159">
        <v>1</v>
      </c>
      <c r="K533" s="158">
        <v>1.0285</v>
      </c>
      <c r="L533" s="157">
        <v>3000</v>
      </c>
      <c r="M533" s="148" t="s">
        <v>1191</v>
      </c>
    </row>
    <row r="534" spans="1:13" x14ac:dyDescent="0.25">
      <c r="A534" s="149" t="s">
        <v>1598</v>
      </c>
      <c r="B534" s="32" t="s">
        <v>17</v>
      </c>
      <c r="C534" s="32" t="s">
        <v>17</v>
      </c>
      <c r="D534" s="32" t="s">
        <v>17</v>
      </c>
      <c r="E534" s="32" t="s">
        <v>17</v>
      </c>
      <c r="F534" s="32" t="s">
        <v>17</v>
      </c>
      <c r="G534" s="150">
        <v>3252.48</v>
      </c>
      <c r="H534" s="148" t="s">
        <v>1620</v>
      </c>
      <c r="I534" s="156" t="s">
        <v>944</v>
      </c>
      <c r="J534" s="159">
        <v>1</v>
      </c>
      <c r="K534" s="158">
        <v>1.0164</v>
      </c>
      <c r="L534" s="157">
        <v>3200</v>
      </c>
      <c r="M534" s="148" t="s">
        <v>1191</v>
      </c>
    </row>
    <row r="535" spans="1:13" x14ac:dyDescent="0.25">
      <c r="A535" s="149" t="s">
        <v>1157</v>
      </c>
      <c r="B535" s="32" t="s">
        <v>17</v>
      </c>
      <c r="C535" s="32" t="s">
        <v>17</v>
      </c>
      <c r="D535" s="32" t="s">
        <v>17</v>
      </c>
      <c r="E535" s="32" t="s">
        <v>17</v>
      </c>
      <c r="F535" s="32" t="s">
        <v>17</v>
      </c>
      <c r="G535" s="150">
        <v>1506.45</v>
      </c>
      <c r="H535" s="148" t="s">
        <v>1621</v>
      </c>
      <c r="I535" s="156" t="s">
        <v>944</v>
      </c>
      <c r="J535" s="159">
        <v>1</v>
      </c>
      <c r="K535" s="158">
        <v>3.0129000000000001</v>
      </c>
      <c r="L535" s="157">
        <v>500</v>
      </c>
      <c r="M535" s="148" t="s">
        <v>1191</v>
      </c>
    </row>
    <row r="536" spans="1:13" x14ac:dyDescent="0.25">
      <c r="A536" s="149" t="s">
        <v>1156</v>
      </c>
      <c r="B536" s="32" t="s">
        <v>17</v>
      </c>
      <c r="C536" s="32" t="s">
        <v>17</v>
      </c>
      <c r="D536" s="32" t="s">
        <v>17</v>
      </c>
      <c r="E536" s="32" t="s">
        <v>17</v>
      </c>
      <c r="F536" s="32" t="s">
        <v>17</v>
      </c>
      <c r="G536" s="150">
        <v>903.87</v>
      </c>
      <c r="H536" s="148" t="s">
        <v>1621</v>
      </c>
      <c r="I536" s="156" t="s">
        <v>944</v>
      </c>
      <c r="J536" s="159">
        <v>1</v>
      </c>
      <c r="K536" s="158">
        <v>3.0129000000000001</v>
      </c>
      <c r="L536" s="157">
        <v>300</v>
      </c>
      <c r="M536" s="148" t="s">
        <v>1191</v>
      </c>
    </row>
    <row r="537" spans="1:13" x14ac:dyDescent="0.25">
      <c r="A537" s="149" t="s">
        <v>1599</v>
      </c>
      <c r="B537" s="32" t="s">
        <v>17</v>
      </c>
      <c r="C537" s="32" t="s">
        <v>17</v>
      </c>
      <c r="D537" s="32" t="s">
        <v>17</v>
      </c>
      <c r="E537" s="32" t="s">
        <v>17</v>
      </c>
      <c r="F537" s="32" t="s">
        <v>17</v>
      </c>
      <c r="G537" s="150">
        <v>602.58000000000004</v>
      </c>
      <c r="H537" s="148" t="s">
        <v>1621</v>
      </c>
      <c r="I537" s="156" t="s">
        <v>944</v>
      </c>
      <c r="J537" s="159">
        <v>1</v>
      </c>
      <c r="K537" s="158">
        <v>3.0129000000000001</v>
      </c>
      <c r="L537" s="157">
        <v>200</v>
      </c>
      <c r="M537" s="148" t="s">
        <v>1191</v>
      </c>
    </row>
    <row r="538" spans="1:13" x14ac:dyDescent="0.25">
      <c r="A538" s="149" t="s">
        <v>1599</v>
      </c>
      <c r="B538" s="32" t="s">
        <v>17</v>
      </c>
      <c r="C538" s="32" t="s">
        <v>17</v>
      </c>
      <c r="D538" s="32" t="s">
        <v>17</v>
      </c>
      <c r="E538" s="32" t="s">
        <v>17</v>
      </c>
      <c r="F538" s="32" t="s">
        <v>17</v>
      </c>
      <c r="G538" s="150">
        <v>1506.45</v>
      </c>
      <c r="H538" s="148" t="s">
        <v>1621</v>
      </c>
      <c r="I538" s="156" t="s">
        <v>944</v>
      </c>
      <c r="J538" s="159">
        <v>1</v>
      </c>
      <c r="K538" s="158">
        <v>3.0129000000000001</v>
      </c>
      <c r="L538" s="157">
        <v>500</v>
      </c>
      <c r="M538" s="148" t="s">
        <v>1191</v>
      </c>
    </row>
    <row r="539" spans="1:13" x14ac:dyDescent="0.25">
      <c r="A539" s="149" t="s">
        <v>1600</v>
      </c>
      <c r="B539" s="32" t="s">
        <v>17</v>
      </c>
      <c r="C539" s="32" t="s">
        <v>17</v>
      </c>
      <c r="D539" s="32" t="s">
        <v>17</v>
      </c>
      <c r="E539" s="32" t="s">
        <v>17</v>
      </c>
      <c r="F539" s="32" t="s">
        <v>17</v>
      </c>
      <c r="G539" s="150">
        <v>220.20599999999999</v>
      </c>
      <c r="H539" s="148" t="s">
        <v>1622</v>
      </c>
      <c r="I539" s="156" t="s">
        <v>944</v>
      </c>
      <c r="J539" s="159">
        <v>1</v>
      </c>
      <c r="K539" s="158">
        <v>1.5729</v>
      </c>
      <c r="L539" s="157">
        <v>140</v>
      </c>
      <c r="M539" s="148" t="s">
        <v>1191</v>
      </c>
    </row>
    <row r="540" spans="1:13" ht="15" customHeight="1" x14ac:dyDescent="0.25">
      <c r="A540" s="149" t="s">
        <v>1600</v>
      </c>
      <c r="B540" s="32" t="s">
        <v>17</v>
      </c>
      <c r="C540" s="32" t="s">
        <v>17</v>
      </c>
      <c r="D540" s="32" t="s">
        <v>17</v>
      </c>
      <c r="E540" s="32" t="s">
        <v>17</v>
      </c>
      <c r="F540" s="32" t="s">
        <v>17</v>
      </c>
      <c r="G540" s="150">
        <v>1352.694</v>
      </c>
      <c r="H540" s="148" t="s">
        <v>1622</v>
      </c>
      <c r="I540" s="156" t="s">
        <v>944</v>
      </c>
      <c r="J540" s="159">
        <v>1</v>
      </c>
      <c r="K540" s="158">
        <v>1.5729</v>
      </c>
      <c r="L540" s="157">
        <v>860</v>
      </c>
      <c r="M540" s="148" t="s">
        <v>1191</v>
      </c>
    </row>
    <row r="541" spans="1:13" x14ac:dyDescent="0.25">
      <c r="A541" s="149" t="s">
        <v>1601</v>
      </c>
      <c r="B541" s="32" t="s">
        <v>17</v>
      </c>
      <c r="C541" s="32" t="s">
        <v>17</v>
      </c>
      <c r="D541" s="32" t="s">
        <v>17</v>
      </c>
      <c r="E541" s="32" t="s">
        <v>17</v>
      </c>
      <c r="F541" s="32" t="s">
        <v>17</v>
      </c>
      <c r="G541" s="150">
        <v>1489.6000000000001</v>
      </c>
      <c r="H541" s="148" t="s">
        <v>1623</v>
      </c>
      <c r="I541" s="156" t="s">
        <v>944</v>
      </c>
      <c r="J541" s="159">
        <v>1</v>
      </c>
      <c r="K541" s="158">
        <v>1.4896</v>
      </c>
      <c r="L541" s="157">
        <v>1000</v>
      </c>
      <c r="M541" s="148" t="s">
        <v>1191</v>
      </c>
    </row>
    <row r="542" spans="1:13" x14ac:dyDescent="0.25">
      <c r="A542" s="149" t="s">
        <v>1602</v>
      </c>
      <c r="B542" s="32" t="s">
        <v>17</v>
      </c>
      <c r="C542" s="32" t="s">
        <v>17</v>
      </c>
      <c r="D542" s="32" t="s">
        <v>17</v>
      </c>
      <c r="E542" s="32" t="s">
        <v>17</v>
      </c>
      <c r="F542" s="32" t="s">
        <v>17</v>
      </c>
      <c r="G542" s="150">
        <v>120.80000000000001</v>
      </c>
      <c r="H542" s="148" t="s">
        <v>1623</v>
      </c>
      <c r="I542" s="156" t="s">
        <v>944</v>
      </c>
      <c r="J542" s="159">
        <v>1</v>
      </c>
      <c r="K542" s="158">
        <v>3.0200000000000001E-2</v>
      </c>
      <c r="L542" s="157">
        <v>4000</v>
      </c>
      <c r="M542" s="148" t="s">
        <v>1191</v>
      </c>
    </row>
    <row r="543" spans="1:13" x14ac:dyDescent="0.25">
      <c r="A543" s="149" t="s">
        <v>1602</v>
      </c>
      <c r="B543" s="32" t="s">
        <v>17</v>
      </c>
      <c r="C543" s="32" t="s">
        <v>17</v>
      </c>
      <c r="D543" s="32" t="s">
        <v>17</v>
      </c>
      <c r="E543" s="32" t="s">
        <v>17</v>
      </c>
      <c r="F543" s="32" t="s">
        <v>17</v>
      </c>
      <c r="G543" s="150">
        <v>60.400000000000006</v>
      </c>
      <c r="H543" s="148" t="s">
        <v>1623</v>
      </c>
      <c r="I543" s="156" t="s">
        <v>944</v>
      </c>
      <c r="J543" s="159">
        <v>1</v>
      </c>
      <c r="K543" s="158">
        <v>3.0200000000000001E-2</v>
      </c>
      <c r="L543" s="157">
        <v>2000</v>
      </c>
      <c r="M543" s="148" t="s">
        <v>1191</v>
      </c>
    </row>
    <row r="544" spans="1:13" x14ac:dyDescent="0.25">
      <c r="A544" s="149" t="s">
        <v>1603</v>
      </c>
      <c r="B544" s="32" t="s">
        <v>17</v>
      </c>
      <c r="C544" s="32" t="s">
        <v>17</v>
      </c>
      <c r="D544" s="32" t="s">
        <v>17</v>
      </c>
      <c r="E544" s="32" t="s">
        <v>17</v>
      </c>
      <c r="F544" s="32" t="s">
        <v>17</v>
      </c>
      <c r="G544" s="150">
        <v>2601.5</v>
      </c>
      <c r="H544" s="148" t="s">
        <v>1623</v>
      </c>
      <c r="I544" s="156" t="s">
        <v>944</v>
      </c>
      <c r="J544" s="159">
        <v>1</v>
      </c>
      <c r="K544" s="158">
        <v>2.6015000000000001</v>
      </c>
      <c r="L544" s="157">
        <v>1000</v>
      </c>
      <c r="M544" s="148" t="s">
        <v>1191</v>
      </c>
    </row>
    <row r="545" spans="1:13" x14ac:dyDescent="0.25">
      <c r="A545" s="149" t="s">
        <v>1604</v>
      </c>
      <c r="B545" s="32" t="s">
        <v>17</v>
      </c>
      <c r="C545" s="32" t="s">
        <v>17</v>
      </c>
      <c r="D545" s="32" t="s">
        <v>17</v>
      </c>
      <c r="E545" s="32" t="s">
        <v>17</v>
      </c>
      <c r="F545" s="32" t="s">
        <v>17</v>
      </c>
      <c r="G545" s="150">
        <v>48.2</v>
      </c>
      <c r="H545" s="148" t="s">
        <v>1624</v>
      </c>
      <c r="I545" s="156" t="s">
        <v>944</v>
      </c>
      <c r="J545" s="159">
        <v>1</v>
      </c>
      <c r="K545" s="158">
        <v>2.41E-2</v>
      </c>
      <c r="L545" s="157">
        <v>2000</v>
      </c>
      <c r="M545" s="148" t="s">
        <v>1191</v>
      </c>
    </row>
    <row r="546" spans="1:13" x14ac:dyDescent="0.25">
      <c r="A546" s="149" t="s">
        <v>1604</v>
      </c>
      <c r="B546" s="32" t="s">
        <v>17</v>
      </c>
      <c r="C546" s="32" t="s">
        <v>17</v>
      </c>
      <c r="D546" s="32" t="s">
        <v>17</v>
      </c>
      <c r="E546" s="32" t="s">
        <v>17</v>
      </c>
      <c r="F546" s="32" t="s">
        <v>17</v>
      </c>
      <c r="G546" s="150">
        <v>22.3</v>
      </c>
      <c r="H546" s="148" t="s">
        <v>1623</v>
      </c>
      <c r="I546" s="156" t="s">
        <v>944</v>
      </c>
      <c r="J546" s="159">
        <v>1</v>
      </c>
      <c r="K546" s="158">
        <v>2.23E-2</v>
      </c>
      <c r="L546" s="157">
        <v>1000</v>
      </c>
      <c r="M546" s="148" t="s">
        <v>1191</v>
      </c>
    </row>
    <row r="547" spans="1:13" x14ac:dyDescent="0.25">
      <c r="A547" s="149" t="s">
        <v>1605</v>
      </c>
      <c r="B547" s="32" t="s">
        <v>17</v>
      </c>
      <c r="C547" s="32" t="s">
        <v>17</v>
      </c>
      <c r="D547" s="32" t="s">
        <v>17</v>
      </c>
      <c r="E547" s="32" t="s">
        <v>17</v>
      </c>
      <c r="F547" s="32" t="s">
        <v>17</v>
      </c>
      <c r="G547" s="150">
        <v>1417.4495999999999</v>
      </c>
      <c r="H547" s="148" t="s">
        <v>1625</v>
      </c>
      <c r="I547" s="156" t="s">
        <v>922</v>
      </c>
      <c r="J547" s="159">
        <v>1</v>
      </c>
      <c r="K547" s="158">
        <v>17.942399999999999</v>
      </c>
      <c r="L547" s="157">
        <v>79</v>
      </c>
      <c r="M547" s="148" t="s">
        <v>1191</v>
      </c>
    </row>
    <row r="548" spans="1:13" x14ac:dyDescent="0.25">
      <c r="A548" s="149" t="s">
        <v>1606</v>
      </c>
      <c r="B548" s="32" t="s">
        <v>17</v>
      </c>
      <c r="C548" s="32" t="s">
        <v>17</v>
      </c>
      <c r="D548" s="32" t="s">
        <v>17</v>
      </c>
      <c r="E548" s="32" t="s">
        <v>17</v>
      </c>
      <c r="F548" s="32" t="s">
        <v>17</v>
      </c>
      <c r="G548" s="150">
        <v>1672.825</v>
      </c>
      <c r="H548" s="148" t="s">
        <v>1625</v>
      </c>
      <c r="I548" s="156" t="s">
        <v>922</v>
      </c>
      <c r="J548" s="159">
        <v>1</v>
      </c>
      <c r="K548" s="158">
        <v>21.175000000000001</v>
      </c>
      <c r="L548" s="157">
        <v>79</v>
      </c>
      <c r="M548" s="148" t="s">
        <v>1191</v>
      </c>
    </row>
    <row r="549" spans="1:13" x14ac:dyDescent="0.25">
      <c r="A549" s="149" t="s">
        <v>1607</v>
      </c>
      <c r="B549" s="32" t="s">
        <v>17</v>
      </c>
      <c r="C549" s="32" t="s">
        <v>17</v>
      </c>
      <c r="D549" s="32" t="s">
        <v>17</v>
      </c>
      <c r="E549" s="32" t="s">
        <v>17</v>
      </c>
      <c r="F549" s="32" t="s">
        <v>17</v>
      </c>
      <c r="G549" s="150">
        <v>1176</v>
      </c>
      <c r="H549" s="148" t="s">
        <v>1625</v>
      </c>
      <c r="I549" s="156" t="s">
        <v>944</v>
      </c>
      <c r="J549" s="159">
        <v>1</v>
      </c>
      <c r="K549" s="158">
        <v>0.19600000000000001</v>
      </c>
      <c r="L549" s="157">
        <v>6000</v>
      </c>
      <c r="M549" s="148" t="s">
        <v>1191</v>
      </c>
    </row>
    <row r="550" spans="1:13" x14ac:dyDescent="0.25">
      <c r="A550" s="149" t="s">
        <v>1196</v>
      </c>
      <c r="B550" s="32" t="s">
        <v>17</v>
      </c>
      <c r="C550" s="32" t="s">
        <v>17</v>
      </c>
      <c r="D550" s="32" t="s">
        <v>17</v>
      </c>
      <c r="E550" s="32" t="s">
        <v>17</v>
      </c>
      <c r="F550" s="32" t="s">
        <v>17</v>
      </c>
      <c r="G550" s="150">
        <v>2715</v>
      </c>
      <c r="H550" s="148" t="s">
        <v>1625</v>
      </c>
      <c r="I550" s="156" t="s">
        <v>944</v>
      </c>
      <c r="J550" s="159">
        <v>1</v>
      </c>
      <c r="K550" s="158">
        <v>0.1086</v>
      </c>
      <c r="L550" s="157">
        <v>25000</v>
      </c>
      <c r="M550" s="148" t="s">
        <v>1191</v>
      </c>
    </row>
    <row r="551" spans="1:13" x14ac:dyDescent="0.25">
      <c r="A551" s="149" t="s">
        <v>1608</v>
      </c>
      <c r="B551" s="32" t="s">
        <v>17</v>
      </c>
      <c r="C551" s="32" t="s">
        <v>17</v>
      </c>
      <c r="D551" s="32" t="s">
        <v>17</v>
      </c>
      <c r="E551" s="32" t="s">
        <v>17</v>
      </c>
      <c r="F551" s="32" t="s">
        <v>17</v>
      </c>
      <c r="G551" s="150">
        <v>3234.6</v>
      </c>
      <c r="H551" s="148" t="s">
        <v>1625</v>
      </c>
      <c r="I551" s="156" t="s">
        <v>944</v>
      </c>
      <c r="J551" s="159">
        <v>1</v>
      </c>
      <c r="K551" s="158">
        <v>0.1198</v>
      </c>
      <c r="L551" s="157">
        <v>27000</v>
      </c>
      <c r="M551" s="148" t="s">
        <v>1191</v>
      </c>
    </row>
    <row r="552" spans="1:13" x14ac:dyDescent="0.25">
      <c r="A552" s="149" t="s">
        <v>1609</v>
      </c>
      <c r="B552" s="32" t="s">
        <v>17</v>
      </c>
      <c r="C552" s="32" t="s">
        <v>17</v>
      </c>
      <c r="D552" s="32" t="s">
        <v>17</v>
      </c>
      <c r="E552" s="32" t="s">
        <v>17</v>
      </c>
      <c r="F552" s="32" t="s">
        <v>17</v>
      </c>
      <c r="G552" s="150">
        <v>722.4</v>
      </c>
      <c r="H552" s="148" t="s">
        <v>1626</v>
      </c>
      <c r="I552" s="156" t="s">
        <v>944</v>
      </c>
      <c r="J552" s="159">
        <v>1</v>
      </c>
      <c r="K552" s="158">
        <v>0.12039999999999999</v>
      </c>
      <c r="L552" s="157">
        <v>6000</v>
      </c>
      <c r="M552" s="148" t="s">
        <v>1191</v>
      </c>
    </row>
    <row r="553" spans="1:13" x14ac:dyDescent="0.25">
      <c r="A553" s="149" t="s">
        <v>1610</v>
      </c>
      <c r="B553" s="32" t="s">
        <v>17</v>
      </c>
      <c r="C553" s="32" t="s">
        <v>17</v>
      </c>
      <c r="D553" s="32" t="s">
        <v>17</v>
      </c>
      <c r="E553" s="32" t="s">
        <v>17</v>
      </c>
      <c r="F553" s="32" t="s">
        <v>17</v>
      </c>
      <c r="G553" s="150">
        <v>705.6</v>
      </c>
      <c r="H553" s="148" t="s">
        <v>1626</v>
      </c>
      <c r="I553" s="156" t="s">
        <v>944</v>
      </c>
      <c r="J553" s="159">
        <v>1</v>
      </c>
      <c r="K553" s="158">
        <v>0.1176</v>
      </c>
      <c r="L553" s="157">
        <v>6000</v>
      </c>
      <c r="M553" s="148" t="s">
        <v>1191</v>
      </c>
    </row>
    <row r="554" spans="1:13" x14ac:dyDescent="0.25">
      <c r="A554" s="149" t="s">
        <v>1611</v>
      </c>
      <c r="B554" s="32" t="s">
        <v>17</v>
      </c>
      <c r="C554" s="32" t="s">
        <v>17</v>
      </c>
      <c r="D554" s="32" t="s">
        <v>17</v>
      </c>
      <c r="E554" s="32" t="s">
        <v>17</v>
      </c>
      <c r="F554" s="32" t="s">
        <v>17</v>
      </c>
      <c r="G554" s="150">
        <v>688.8</v>
      </c>
      <c r="H554" s="148" t="s">
        <v>1626</v>
      </c>
      <c r="I554" s="156" t="s">
        <v>944</v>
      </c>
      <c r="J554" s="159">
        <v>1</v>
      </c>
      <c r="K554" s="158">
        <v>6.8879999999999997E-2</v>
      </c>
      <c r="L554" s="157">
        <v>10000</v>
      </c>
      <c r="M554" s="148" t="s">
        <v>1191</v>
      </c>
    </row>
    <row r="555" spans="1:13" x14ac:dyDescent="0.25">
      <c r="A555" s="149" t="s">
        <v>1612</v>
      </c>
      <c r="B555" s="32" t="s">
        <v>17</v>
      </c>
      <c r="C555" s="32" t="s">
        <v>17</v>
      </c>
      <c r="D555" s="32" t="s">
        <v>17</v>
      </c>
      <c r="E555" s="32" t="s">
        <v>17</v>
      </c>
      <c r="F555" s="32" t="s">
        <v>17</v>
      </c>
      <c r="G555" s="150">
        <v>324.79999999999995</v>
      </c>
      <c r="H555" s="148" t="s">
        <v>1626</v>
      </c>
      <c r="I555" s="156" t="s">
        <v>944</v>
      </c>
      <c r="J555" s="159">
        <v>1</v>
      </c>
      <c r="K555" s="158">
        <v>8.1199999999999994E-2</v>
      </c>
      <c r="L555" s="157">
        <v>4000</v>
      </c>
      <c r="M555" s="148" t="s">
        <v>1191</v>
      </c>
    </row>
    <row r="556" spans="1:13" x14ac:dyDescent="0.25">
      <c r="A556" s="149" t="s">
        <v>1613</v>
      </c>
      <c r="B556" s="32" t="s">
        <v>17</v>
      </c>
      <c r="C556" s="32" t="s">
        <v>17</v>
      </c>
      <c r="D556" s="32" t="s">
        <v>17</v>
      </c>
      <c r="E556" s="32" t="s">
        <v>17</v>
      </c>
      <c r="F556" s="32" t="s">
        <v>17</v>
      </c>
      <c r="G556" s="150">
        <v>812</v>
      </c>
      <c r="H556" s="148" t="s">
        <v>1626</v>
      </c>
      <c r="I556" s="156" t="s">
        <v>944</v>
      </c>
      <c r="J556" s="159">
        <v>1</v>
      </c>
      <c r="K556" s="158">
        <v>8.1199999999999994E-2</v>
      </c>
      <c r="L556" s="157">
        <v>10000</v>
      </c>
      <c r="M556" s="148" t="s">
        <v>1191</v>
      </c>
    </row>
    <row r="557" spans="1:13" x14ac:dyDescent="0.25">
      <c r="A557" s="149" t="s">
        <v>1613</v>
      </c>
      <c r="B557" s="32" t="s">
        <v>17</v>
      </c>
      <c r="C557" s="32" t="s">
        <v>17</v>
      </c>
      <c r="D557" s="32" t="s">
        <v>17</v>
      </c>
      <c r="E557" s="32" t="s">
        <v>17</v>
      </c>
      <c r="F557" s="32" t="s">
        <v>17</v>
      </c>
      <c r="G557" s="150">
        <v>487.2</v>
      </c>
      <c r="H557" s="148" t="s">
        <v>1626</v>
      </c>
      <c r="I557" s="156" t="s">
        <v>944</v>
      </c>
      <c r="J557" s="159">
        <v>1</v>
      </c>
      <c r="K557" s="158">
        <v>8.1199999999999994E-2</v>
      </c>
      <c r="L557" s="157">
        <v>6000</v>
      </c>
      <c r="M557" s="148" t="s">
        <v>1191</v>
      </c>
    </row>
    <row r="558" spans="1:13" x14ac:dyDescent="0.25">
      <c r="A558" s="149" t="s">
        <v>1614</v>
      </c>
      <c r="B558" s="32" t="s">
        <v>17</v>
      </c>
      <c r="C558" s="32" t="s">
        <v>17</v>
      </c>
      <c r="D558" s="32" t="s">
        <v>17</v>
      </c>
      <c r="E558" s="32" t="s">
        <v>17</v>
      </c>
      <c r="F558" s="32" t="s">
        <v>17</v>
      </c>
      <c r="G558" s="150">
        <v>812</v>
      </c>
      <c r="H558" s="148" t="s">
        <v>1626</v>
      </c>
      <c r="I558" s="156" t="s">
        <v>944</v>
      </c>
      <c r="J558" s="159">
        <v>1</v>
      </c>
      <c r="K558" s="158">
        <v>8.1199999999999994E-2</v>
      </c>
      <c r="L558" s="157">
        <v>10000</v>
      </c>
      <c r="M558" s="148" t="s">
        <v>1191</v>
      </c>
    </row>
    <row r="559" spans="1:13" x14ac:dyDescent="0.25">
      <c r="A559" s="149" t="s">
        <v>1615</v>
      </c>
      <c r="B559" s="32" t="s">
        <v>17</v>
      </c>
      <c r="C559" s="32" t="s">
        <v>17</v>
      </c>
      <c r="D559" s="32" t="s">
        <v>17</v>
      </c>
      <c r="E559" s="32" t="s">
        <v>17</v>
      </c>
      <c r="F559" s="32" t="s">
        <v>17</v>
      </c>
      <c r="G559" s="150">
        <v>812</v>
      </c>
      <c r="H559" s="148" t="s">
        <v>1626</v>
      </c>
      <c r="I559" s="156" t="s">
        <v>944</v>
      </c>
      <c r="J559" s="159">
        <v>1</v>
      </c>
      <c r="K559" s="158">
        <v>8.1199999999999994E-2</v>
      </c>
      <c r="L559" s="157">
        <v>10000</v>
      </c>
      <c r="M559" s="148" t="s">
        <v>1191</v>
      </c>
    </row>
    <row r="560" spans="1:13" x14ac:dyDescent="0.25">
      <c r="A560" s="149" t="s">
        <v>1616</v>
      </c>
      <c r="B560" s="32" t="s">
        <v>17</v>
      </c>
      <c r="C560" s="32" t="s">
        <v>17</v>
      </c>
      <c r="D560" s="32" t="s">
        <v>17</v>
      </c>
      <c r="E560" s="32" t="s">
        <v>17</v>
      </c>
      <c r="F560" s="32" t="s">
        <v>17</v>
      </c>
      <c r="G560" s="150">
        <v>19299.5</v>
      </c>
      <c r="H560" s="148" t="s">
        <v>1627</v>
      </c>
      <c r="I560" s="156" t="s">
        <v>944</v>
      </c>
      <c r="J560" s="159">
        <v>1</v>
      </c>
      <c r="K560" s="158">
        <v>3.5089999999999999</v>
      </c>
      <c r="L560" s="157">
        <v>5500</v>
      </c>
      <c r="M560" s="148" t="s">
        <v>1191</v>
      </c>
    </row>
    <row r="561" spans="1:13" x14ac:dyDescent="0.25">
      <c r="A561" s="149" t="s">
        <v>1597</v>
      </c>
      <c r="B561" s="32" t="s">
        <v>17</v>
      </c>
      <c r="C561" s="32" t="s">
        <v>17</v>
      </c>
      <c r="D561" s="32" t="s">
        <v>17</v>
      </c>
      <c r="E561" s="32" t="s">
        <v>17</v>
      </c>
      <c r="F561" s="32" t="s">
        <v>17</v>
      </c>
      <c r="G561" s="150">
        <v>347</v>
      </c>
      <c r="H561" s="148" t="s">
        <v>1628</v>
      </c>
      <c r="I561" s="156" t="s">
        <v>944</v>
      </c>
      <c r="J561" s="159">
        <v>1</v>
      </c>
      <c r="K561" s="158">
        <v>1.7350000000000001</v>
      </c>
      <c r="L561" s="157">
        <v>200</v>
      </c>
      <c r="M561" s="148" t="s">
        <v>1191</v>
      </c>
    </row>
    <row r="562" spans="1:13" x14ac:dyDescent="0.25">
      <c r="A562" s="149" t="s">
        <v>2106</v>
      </c>
      <c r="B562" s="32" t="s">
        <v>17</v>
      </c>
      <c r="C562" s="32" t="s">
        <v>17</v>
      </c>
      <c r="D562" s="32" t="s">
        <v>17</v>
      </c>
      <c r="E562" s="32" t="s">
        <v>17</v>
      </c>
      <c r="F562" s="32" t="s">
        <v>17</v>
      </c>
      <c r="G562" s="150">
        <v>13103.5</v>
      </c>
      <c r="H562" s="148" t="s">
        <v>2107</v>
      </c>
      <c r="I562" s="156" t="s">
        <v>944</v>
      </c>
      <c r="J562" s="159">
        <v>1</v>
      </c>
      <c r="K562" s="158">
        <v>2.6206999999999998</v>
      </c>
      <c r="L562" s="157">
        <v>5000</v>
      </c>
      <c r="M562" s="148" t="s">
        <v>1191</v>
      </c>
    </row>
    <row r="563" spans="1:13" s="92" customFormat="1" x14ac:dyDescent="0.3">
      <c r="A563" s="151" t="s">
        <v>1403</v>
      </c>
      <c r="B563" s="152"/>
      <c r="C563" s="152"/>
      <c r="D563" s="152"/>
      <c r="E563" s="152"/>
      <c r="F563" s="153"/>
      <c r="G563" s="154">
        <f>SUM(G564:G569)</f>
        <v>9518.5</v>
      </c>
      <c r="H563" s="152"/>
      <c r="I563" s="152"/>
      <c r="J563" s="152"/>
      <c r="K563" s="152"/>
      <c r="L563" s="155"/>
      <c r="M563" s="152"/>
    </row>
    <row r="564" spans="1:13" x14ac:dyDescent="0.25">
      <c r="A564" s="149" t="s">
        <v>1878</v>
      </c>
      <c r="B564" s="32" t="s">
        <v>17</v>
      </c>
      <c r="C564" s="32" t="s">
        <v>17</v>
      </c>
      <c r="D564" s="32" t="s">
        <v>17</v>
      </c>
      <c r="E564" s="32" t="s">
        <v>17</v>
      </c>
      <c r="F564" s="32" t="s">
        <v>17</v>
      </c>
      <c r="G564" s="150">
        <v>537.65</v>
      </c>
      <c r="H564" s="148" t="s">
        <v>1882</v>
      </c>
      <c r="I564" s="156" t="s">
        <v>1019</v>
      </c>
      <c r="J564" s="159">
        <v>1</v>
      </c>
      <c r="K564" s="158">
        <v>1.0752999999999999</v>
      </c>
      <c r="L564" s="157">
        <v>500</v>
      </c>
      <c r="M564" s="148" t="s">
        <v>1191</v>
      </c>
    </row>
    <row r="565" spans="1:13" x14ac:dyDescent="0.25">
      <c r="A565" s="149" t="s">
        <v>365</v>
      </c>
      <c r="B565" s="32" t="s">
        <v>17</v>
      </c>
      <c r="C565" s="32" t="s">
        <v>17</v>
      </c>
      <c r="D565" s="32" t="s">
        <v>17</v>
      </c>
      <c r="E565" s="32" t="s">
        <v>17</v>
      </c>
      <c r="F565" s="32" t="s">
        <v>17</v>
      </c>
      <c r="G565" s="150">
        <v>579.6</v>
      </c>
      <c r="H565" s="148" t="s">
        <v>1882</v>
      </c>
      <c r="I565" s="156" t="s">
        <v>1019</v>
      </c>
      <c r="J565" s="159">
        <v>1</v>
      </c>
      <c r="K565" s="158">
        <v>2.8980000000000001</v>
      </c>
      <c r="L565" s="157">
        <v>200</v>
      </c>
      <c r="M565" s="148" t="s">
        <v>1191</v>
      </c>
    </row>
    <row r="566" spans="1:13" x14ac:dyDescent="0.25">
      <c r="A566" s="149" t="s">
        <v>1879</v>
      </c>
      <c r="B566" s="32" t="s">
        <v>17</v>
      </c>
      <c r="C566" s="32" t="s">
        <v>17</v>
      </c>
      <c r="D566" s="32" t="s">
        <v>17</v>
      </c>
      <c r="E566" s="32" t="s">
        <v>17</v>
      </c>
      <c r="F566" s="32" t="s">
        <v>17</v>
      </c>
      <c r="G566" s="150">
        <v>5776.55</v>
      </c>
      <c r="H566" s="148" t="s">
        <v>1882</v>
      </c>
      <c r="I566" s="156" t="s">
        <v>1019</v>
      </c>
      <c r="J566" s="159">
        <v>1</v>
      </c>
      <c r="K566" s="158">
        <v>11.553100000000001</v>
      </c>
      <c r="L566" s="157">
        <v>500</v>
      </c>
      <c r="M566" s="148" t="s">
        <v>1191</v>
      </c>
    </row>
    <row r="567" spans="1:13" x14ac:dyDescent="0.25">
      <c r="A567" s="149" t="s">
        <v>1880</v>
      </c>
      <c r="B567" s="32" t="s">
        <v>17</v>
      </c>
      <c r="C567" s="32" t="s">
        <v>17</v>
      </c>
      <c r="D567" s="32" t="s">
        <v>17</v>
      </c>
      <c r="E567" s="32" t="s">
        <v>17</v>
      </c>
      <c r="F567" s="32" t="s">
        <v>17</v>
      </c>
      <c r="G567" s="150">
        <v>1178</v>
      </c>
      <c r="H567" s="148" t="s">
        <v>1882</v>
      </c>
      <c r="I567" s="156" t="s">
        <v>1019</v>
      </c>
      <c r="J567" s="159">
        <v>1</v>
      </c>
      <c r="K567" s="158">
        <v>0.58899999999999997</v>
      </c>
      <c r="L567" s="157">
        <v>2000</v>
      </c>
      <c r="M567" s="148" t="s">
        <v>1191</v>
      </c>
    </row>
    <row r="568" spans="1:13" x14ac:dyDescent="0.25">
      <c r="A568" s="149" t="s">
        <v>197</v>
      </c>
      <c r="B568" s="32" t="s">
        <v>17</v>
      </c>
      <c r="C568" s="32" t="s">
        <v>17</v>
      </c>
      <c r="D568" s="32" t="s">
        <v>17</v>
      </c>
      <c r="E568" s="32" t="s">
        <v>17</v>
      </c>
      <c r="F568" s="32" t="s">
        <v>17</v>
      </c>
      <c r="G568" s="150">
        <v>1343.7</v>
      </c>
      <c r="H568" s="148" t="s">
        <v>1883</v>
      </c>
      <c r="I568" s="156" t="s">
        <v>1019</v>
      </c>
      <c r="J568" s="159">
        <v>1</v>
      </c>
      <c r="K568" s="158">
        <v>0.44790000000000002</v>
      </c>
      <c r="L568" s="157">
        <v>3000</v>
      </c>
      <c r="M568" s="148" t="s">
        <v>1191</v>
      </c>
    </row>
    <row r="569" spans="1:13" x14ac:dyDescent="0.25">
      <c r="A569" s="149" t="s">
        <v>1881</v>
      </c>
      <c r="B569" s="32" t="s">
        <v>17</v>
      </c>
      <c r="C569" s="32" t="s">
        <v>17</v>
      </c>
      <c r="D569" s="32" t="s">
        <v>17</v>
      </c>
      <c r="E569" s="32" t="s">
        <v>17</v>
      </c>
      <c r="F569" s="32" t="s">
        <v>17</v>
      </c>
      <c r="G569" s="150">
        <v>103</v>
      </c>
      <c r="H569" s="148" t="s">
        <v>1884</v>
      </c>
      <c r="I569" s="156" t="s">
        <v>1065</v>
      </c>
      <c r="J569" s="159">
        <v>100</v>
      </c>
      <c r="K569" s="158">
        <v>10.3</v>
      </c>
      <c r="L569" s="157">
        <v>10</v>
      </c>
      <c r="M569" s="148" t="s">
        <v>1191</v>
      </c>
    </row>
    <row r="570" spans="1:13" s="92" customFormat="1" x14ac:dyDescent="0.3">
      <c r="A570" s="151" t="s">
        <v>1899</v>
      </c>
      <c r="B570" s="152"/>
      <c r="C570" s="152"/>
      <c r="D570" s="152"/>
      <c r="E570" s="152"/>
      <c r="F570" s="153"/>
      <c r="G570" s="154">
        <f>SUM(G571:G575)</f>
        <v>2178</v>
      </c>
      <c r="H570" s="152"/>
      <c r="I570" s="152"/>
      <c r="J570" s="152"/>
      <c r="K570" s="152"/>
      <c r="L570" s="155"/>
      <c r="M570" s="152"/>
    </row>
    <row r="571" spans="1:13" ht="15" customHeight="1" x14ac:dyDescent="0.25">
      <c r="A571" s="149" t="s">
        <v>1597</v>
      </c>
      <c r="B571" s="32" t="s">
        <v>17</v>
      </c>
      <c r="C571" s="32" t="s">
        <v>17</v>
      </c>
      <c r="D571" s="32" t="s">
        <v>17</v>
      </c>
      <c r="E571" s="32" t="s">
        <v>17</v>
      </c>
      <c r="F571" s="32" t="s">
        <v>17</v>
      </c>
      <c r="G571" s="150">
        <v>217.79999999999998</v>
      </c>
      <c r="H571" s="148" t="s">
        <v>2105</v>
      </c>
      <c r="I571" s="156" t="s">
        <v>1019</v>
      </c>
      <c r="J571" s="159">
        <v>1</v>
      </c>
      <c r="K571" s="158">
        <v>1.089</v>
      </c>
      <c r="L571" s="157">
        <v>200</v>
      </c>
      <c r="M571" s="148" t="s">
        <v>1191</v>
      </c>
    </row>
    <row r="572" spans="1:13" ht="15" customHeight="1" x14ac:dyDescent="0.25">
      <c r="A572" s="149" t="s">
        <v>1598</v>
      </c>
      <c r="B572" s="32" t="s">
        <v>17</v>
      </c>
      <c r="C572" s="32" t="s">
        <v>17</v>
      </c>
      <c r="D572" s="32" t="s">
        <v>17</v>
      </c>
      <c r="E572" s="32" t="s">
        <v>17</v>
      </c>
      <c r="F572" s="32" t="s">
        <v>17</v>
      </c>
      <c r="G572" s="150">
        <v>544.5</v>
      </c>
      <c r="H572" s="148" t="s">
        <v>2105</v>
      </c>
      <c r="I572" s="156" t="s">
        <v>1019</v>
      </c>
      <c r="J572" s="159">
        <v>1</v>
      </c>
      <c r="K572" s="158">
        <v>1.089</v>
      </c>
      <c r="L572" s="157">
        <v>500</v>
      </c>
      <c r="M572" s="148" t="s">
        <v>1191</v>
      </c>
    </row>
    <row r="573" spans="1:13" ht="15" customHeight="1" x14ac:dyDescent="0.25">
      <c r="A573" s="149" t="s">
        <v>1598</v>
      </c>
      <c r="B573" s="32" t="s">
        <v>17</v>
      </c>
      <c r="C573" s="32" t="s">
        <v>17</v>
      </c>
      <c r="D573" s="32" t="s">
        <v>17</v>
      </c>
      <c r="E573" s="32" t="s">
        <v>17</v>
      </c>
      <c r="F573" s="32" t="s">
        <v>17</v>
      </c>
      <c r="G573" s="150">
        <v>326.7</v>
      </c>
      <c r="H573" s="148" t="s">
        <v>2105</v>
      </c>
      <c r="I573" s="156" t="s">
        <v>1019</v>
      </c>
      <c r="J573" s="159">
        <v>1</v>
      </c>
      <c r="K573" s="158">
        <v>1.089</v>
      </c>
      <c r="L573" s="157">
        <v>300</v>
      </c>
      <c r="M573" s="148" t="s">
        <v>1191</v>
      </c>
    </row>
    <row r="574" spans="1:13" ht="15" customHeight="1" x14ac:dyDescent="0.25">
      <c r="A574" s="149" t="s">
        <v>1598</v>
      </c>
      <c r="B574" s="32" t="s">
        <v>17</v>
      </c>
      <c r="C574" s="32" t="s">
        <v>17</v>
      </c>
      <c r="D574" s="32" t="s">
        <v>17</v>
      </c>
      <c r="E574" s="32" t="s">
        <v>17</v>
      </c>
      <c r="F574" s="32" t="s">
        <v>17</v>
      </c>
      <c r="G574" s="150">
        <v>544.5</v>
      </c>
      <c r="H574" s="148" t="s">
        <v>2105</v>
      </c>
      <c r="I574" s="156" t="s">
        <v>1019</v>
      </c>
      <c r="J574" s="159">
        <v>1</v>
      </c>
      <c r="K574" s="158">
        <v>1.089</v>
      </c>
      <c r="L574" s="157">
        <v>500</v>
      </c>
      <c r="M574" s="148" t="s">
        <v>1191</v>
      </c>
    </row>
    <row r="575" spans="1:13" ht="15" customHeight="1" x14ac:dyDescent="0.25">
      <c r="A575" s="149" t="s">
        <v>1598</v>
      </c>
      <c r="B575" s="32" t="s">
        <v>17</v>
      </c>
      <c r="C575" s="32" t="s">
        <v>17</v>
      </c>
      <c r="D575" s="32" t="s">
        <v>17</v>
      </c>
      <c r="E575" s="32" t="s">
        <v>17</v>
      </c>
      <c r="F575" s="32" t="s">
        <v>17</v>
      </c>
      <c r="G575" s="150">
        <v>544.5</v>
      </c>
      <c r="H575" s="148" t="s">
        <v>2105</v>
      </c>
      <c r="I575" s="156" t="s">
        <v>1019</v>
      </c>
      <c r="J575" s="159">
        <v>1</v>
      </c>
      <c r="K575" s="158">
        <v>1.089</v>
      </c>
      <c r="L575" s="157">
        <v>500</v>
      </c>
      <c r="M575" s="148" t="s">
        <v>1191</v>
      </c>
    </row>
    <row r="576" spans="1:13" s="92" customFormat="1" x14ac:dyDescent="0.3">
      <c r="A576" s="151" t="s">
        <v>2117</v>
      </c>
      <c r="B576" s="152"/>
      <c r="C576" s="152"/>
      <c r="D576" s="152"/>
      <c r="E576" s="152"/>
      <c r="F576" s="153"/>
      <c r="G576" s="154">
        <f>G577</f>
        <v>121.96799999999999</v>
      </c>
      <c r="H576" s="152"/>
      <c r="I576" s="152"/>
      <c r="J576" s="152"/>
      <c r="K576" s="152"/>
      <c r="L576" s="155"/>
      <c r="M576" s="152"/>
    </row>
    <row r="577" spans="1:13" ht="15" customHeight="1" x14ac:dyDescent="0.25">
      <c r="A577" s="149" t="s">
        <v>2217</v>
      </c>
      <c r="B577" s="32" t="s">
        <v>17</v>
      </c>
      <c r="C577" s="32" t="s">
        <v>17</v>
      </c>
      <c r="D577" s="32" t="s">
        <v>17</v>
      </c>
      <c r="E577" s="32" t="s">
        <v>17</v>
      </c>
      <c r="F577" s="32" t="s">
        <v>17</v>
      </c>
      <c r="G577" s="150">
        <v>121.96799999999999</v>
      </c>
      <c r="H577" s="148" t="s">
        <v>2218</v>
      </c>
      <c r="I577" s="156" t="s">
        <v>944</v>
      </c>
      <c r="J577" s="159">
        <v>1</v>
      </c>
      <c r="K577" s="158">
        <v>5.0819999999999999</v>
      </c>
      <c r="L577" s="157">
        <v>24</v>
      </c>
      <c r="M577" s="148" t="s">
        <v>1191</v>
      </c>
    </row>
    <row r="578" spans="1:13" s="33" customFormat="1" ht="13.2" x14ac:dyDescent="0.25">
      <c r="A578" s="26" t="s">
        <v>926</v>
      </c>
      <c r="B578" s="27" t="s">
        <v>17</v>
      </c>
      <c r="C578" s="27" t="s">
        <v>17</v>
      </c>
      <c r="D578" s="27" t="s">
        <v>17</v>
      </c>
      <c r="E578" s="27" t="s">
        <v>17</v>
      </c>
      <c r="F578" s="146" t="s">
        <v>17</v>
      </c>
      <c r="G578" s="31">
        <f>G579+G589+G615+G821+G892</f>
        <v>154621.29714853945</v>
      </c>
      <c r="H578" s="27" t="s">
        <v>17</v>
      </c>
      <c r="I578" s="27" t="s">
        <v>17</v>
      </c>
      <c r="J578" s="27" t="s">
        <v>17</v>
      </c>
      <c r="K578" s="27" t="s">
        <v>17</v>
      </c>
      <c r="L578" s="27" t="s">
        <v>17</v>
      </c>
      <c r="M578" s="27" t="s">
        <v>17</v>
      </c>
    </row>
    <row r="579" spans="1:13" s="145" customFormat="1" x14ac:dyDescent="0.3">
      <c r="A579" s="151" t="s">
        <v>868</v>
      </c>
      <c r="B579" s="152"/>
      <c r="C579" s="152"/>
      <c r="D579" s="152"/>
      <c r="E579" s="152"/>
      <c r="F579" s="153"/>
      <c r="G579" s="154">
        <f>SUM(G580:G588)</f>
        <v>2107.79</v>
      </c>
      <c r="H579" s="152"/>
      <c r="I579" s="152"/>
      <c r="J579" s="152"/>
      <c r="K579" s="152"/>
      <c r="L579" s="155"/>
      <c r="M579" s="152"/>
    </row>
    <row r="580" spans="1:13" s="30" customFormat="1" ht="34.5" customHeight="1" x14ac:dyDescent="0.25">
      <c r="A580" s="149" t="s">
        <v>591</v>
      </c>
      <c r="B580" s="32" t="s">
        <v>17</v>
      </c>
      <c r="C580" s="32" t="s">
        <v>17</v>
      </c>
      <c r="D580" s="32" t="s">
        <v>17</v>
      </c>
      <c r="E580" s="32" t="s">
        <v>17</v>
      </c>
      <c r="F580" s="32" t="s">
        <v>17</v>
      </c>
      <c r="G580" s="150">
        <v>915.6</v>
      </c>
      <c r="H580" s="148" t="s">
        <v>1235</v>
      </c>
      <c r="I580" s="156" t="s">
        <v>944</v>
      </c>
      <c r="J580" s="159">
        <v>100</v>
      </c>
      <c r="K580" s="158">
        <v>9.1560000000000006</v>
      </c>
      <c r="L580" s="157">
        <v>100</v>
      </c>
      <c r="M580" s="148" t="s">
        <v>1236</v>
      </c>
    </row>
    <row r="581" spans="1:13" s="30" customFormat="1" ht="34.5" customHeight="1" x14ac:dyDescent="0.25">
      <c r="A581" s="149" t="s">
        <v>1227</v>
      </c>
      <c r="B581" s="32" t="s">
        <v>17</v>
      </c>
      <c r="C581" s="32" t="s">
        <v>17</v>
      </c>
      <c r="D581" s="32" t="s">
        <v>17</v>
      </c>
      <c r="E581" s="32" t="s">
        <v>17</v>
      </c>
      <c r="F581" s="32" t="s">
        <v>17</v>
      </c>
      <c r="G581" s="150">
        <v>81.679999999999993</v>
      </c>
      <c r="H581" s="148" t="s">
        <v>1237</v>
      </c>
      <c r="I581" s="156" t="s">
        <v>944</v>
      </c>
      <c r="J581" s="159">
        <v>10</v>
      </c>
      <c r="K581" s="158">
        <v>16.335999999999999</v>
      </c>
      <c r="L581" s="157">
        <v>5</v>
      </c>
      <c r="M581" s="148" t="s">
        <v>1238</v>
      </c>
    </row>
    <row r="582" spans="1:13" s="30" customFormat="1" ht="34.5" customHeight="1" x14ac:dyDescent="0.25">
      <c r="A582" s="149" t="s">
        <v>1234</v>
      </c>
      <c r="B582" s="32" t="s">
        <v>17</v>
      </c>
      <c r="C582" s="32" t="s">
        <v>17</v>
      </c>
      <c r="D582" s="32" t="s">
        <v>17</v>
      </c>
      <c r="E582" s="32" t="s">
        <v>17</v>
      </c>
      <c r="F582" s="32" t="s">
        <v>17</v>
      </c>
      <c r="G582" s="150">
        <v>108.66</v>
      </c>
      <c r="H582" s="148" t="s">
        <v>1239</v>
      </c>
      <c r="I582" s="156" t="s">
        <v>944</v>
      </c>
      <c r="J582" s="159">
        <v>100</v>
      </c>
      <c r="K582" s="158">
        <v>10.866</v>
      </c>
      <c r="L582" s="157">
        <v>10</v>
      </c>
      <c r="M582" s="148" t="s">
        <v>1240</v>
      </c>
    </row>
    <row r="583" spans="1:13" s="30" customFormat="1" ht="26.4" x14ac:dyDescent="0.25">
      <c r="A583" s="149" t="s">
        <v>1228</v>
      </c>
      <c r="B583" s="32" t="s">
        <v>17</v>
      </c>
      <c r="C583" s="32" t="s">
        <v>17</v>
      </c>
      <c r="D583" s="32" t="s">
        <v>17</v>
      </c>
      <c r="E583" s="32" t="s">
        <v>17</v>
      </c>
      <c r="F583" s="32" t="s">
        <v>17</v>
      </c>
      <c r="G583" s="150">
        <v>77.17</v>
      </c>
      <c r="H583" s="148" t="s">
        <v>1241</v>
      </c>
      <c r="I583" s="156" t="s">
        <v>944</v>
      </c>
      <c r="J583" s="159">
        <v>100</v>
      </c>
      <c r="K583" s="158">
        <v>7.7169999999999996</v>
      </c>
      <c r="L583" s="157">
        <v>10</v>
      </c>
      <c r="M583" s="148" t="s">
        <v>1240</v>
      </c>
    </row>
    <row r="584" spans="1:13" s="30" customFormat="1" ht="13.2" x14ac:dyDescent="0.25">
      <c r="A584" s="149" t="s">
        <v>1230</v>
      </c>
      <c r="B584" s="32" t="s">
        <v>17</v>
      </c>
      <c r="C584" s="32" t="s">
        <v>17</v>
      </c>
      <c r="D584" s="32" t="s">
        <v>17</v>
      </c>
      <c r="E584" s="32" t="s">
        <v>17</v>
      </c>
      <c r="F584" s="32" t="s">
        <v>17</v>
      </c>
      <c r="G584" s="150">
        <v>45.47</v>
      </c>
      <c r="H584" s="148" t="s">
        <v>1242</v>
      </c>
      <c r="I584" s="156" t="s">
        <v>944</v>
      </c>
      <c r="J584" s="159">
        <v>100</v>
      </c>
      <c r="K584" s="158">
        <v>4.5469999999999997</v>
      </c>
      <c r="L584" s="157">
        <v>10</v>
      </c>
      <c r="M584" s="148" t="s">
        <v>1243</v>
      </c>
    </row>
    <row r="585" spans="1:13" s="30" customFormat="1" ht="26.4" x14ac:dyDescent="0.25">
      <c r="A585" s="149" t="s">
        <v>1227</v>
      </c>
      <c r="B585" s="32" t="s">
        <v>17</v>
      </c>
      <c r="C585" s="32" t="s">
        <v>17</v>
      </c>
      <c r="D585" s="32" t="s">
        <v>17</v>
      </c>
      <c r="E585" s="32" t="s">
        <v>17</v>
      </c>
      <c r="F585" s="32" t="s">
        <v>17</v>
      </c>
      <c r="G585" s="150">
        <v>676.04</v>
      </c>
      <c r="H585" s="148" t="s">
        <v>1244</v>
      </c>
      <c r="I585" s="156" t="s">
        <v>944</v>
      </c>
      <c r="J585" s="159">
        <v>10</v>
      </c>
      <c r="K585" s="158">
        <v>33.802</v>
      </c>
      <c r="L585" s="157">
        <v>20</v>
      </c>
      <c r="M585" s="148" t="s">
        <v>1245</v>
      </c>
    </row>
    <row r="586" spans="1:13" s="30" customFormat="1" ht="13.2" x14ac:dyDescent="0.25">
      <c r="A586" s="149" t="s">
        <v>1227</v>
      </c>
      <c r="B586" s="32" t="s">
        <v>17</v>
      </c>
      <c r="C586" s="32" t="s">
        <v>17</v>
      </c>
      <c r="D586" s="32" t="s">
        <v>17</v>
      </c>
      <c r="E586" s="32" t="s">
        <v>17</v>
      </c>
      <c r="F586" s="32" t="s">
        <v>17</v>
      </c>
      <c r="G586" s="150">
        <v>45.92</v>
      </c>
      <c r="H586" s="148" t="s">
        <v>1246</v>
      </c>
      <c r="I586" s="156" t="s">
        <v>944</v>
      </c>
      <c r="J586" s="159">
        <v>10</v>
      </c>
      <c r="K586" s="158">
        <v>45.92</v>
      </c>
      <c r="L586" s="157">
        <v>1</v>
      </c>
      <c r="M586" s="148" t="s">
        <v>1238</v>
      </c>
    </row>
    <row r="587" spans="1:13" s="30" customFormat="1" ht="26.4" x14ac:dyDescent="0.25">
      <c r="A587" s="149" t="s">
        <v>1228</v>
      </c>
      <c r="B587" s="32" t="s">
        <v>17</v>
      </c>
      <c r="C587" s="32" t="s">
        <v>17</v>
      </c>
      <c r="D587" s="32" t="s">
        <v>17</v>
      </c>
      <c r="E587" s="32" t="s">
        <v>17</v>
      </c>
      <c r="F587" s="32" t="s">
        <v>17</v>
      </c>
      <c r="G587" s="150">
        <v>78.510000000000005</v>
      </c>
      <c r="H587" s="148" t="s">
        <v>1247</v>
      </c>
      <c r="I587" s="156" t="s">
        <v>944</v>
      </c>
      <c r="J587" s="159">
        <v>100</v>
      </c>
      <c r="K587" s="158">
        <v>7.851</v>
      </c>
      <c r="L587" s="157">
        <v>10</v>
      </c>
      <c r="M587" s="148" t="s">
        <v>1245</v>
      </c>
    </row>
    <row r="588" spans="1:13" s="30" customFormat="1" ht="34.5" customHeight="1" x14ac:dyDescent="0.25">
      <c r="A588" s="149" t="s">
        <v>1228</v>
      </c>
      <c r="B588" s="32" t="s">
        <v>17</v>
      </c>
      <c r="C588" s="32" t="s">
        <v>17</v>
      </c>
      <c r="D588" s="32" t="s">
        <v>17</v>
      </c>
      <c r="E588" s="32" t="s">
        <v>17</v>
      </c>
      <c r="F588" s="32" t="s">
        <v>17</v>
      </c>
      <c r="G588" s="150">
        <v>78.739999999999995</v>
      </c>
      <c r="H588" s="148" t="s">
        <v>1248</v>
      </c>
      <c r="I588" s="156" t="s">
        <v>944</v>
      </c>
      <c r="J588" s="159">
        <v>100</v>
      </c>
      <c r="K588" s="158">
        <v>7.8739999999999997</v>
      </c>
      <c r="L588" s="157">
        <v>10</v>
      </c>
      <c r="M588" s="148" t="s">
        <v>1245</v>
      </c>
    </row>
    <row r="589" spans="1:13" s="92" customFormat="1" x14ac:dyDescent="0.3">
      <c r="A589" s="151" t="s">
        <v>888</v>
      </c>
      <c r="B589" s="152"/>
      <c r="C589" s="152"/>
      <c r="D589" s="152"/>
      <c r="E589" s="152"/>
      <c r="F589" s="153"/>
      <c r="G589" s="154">
        <f>SUM(G590:G614)</f>
        <v>4788.1139910000002</v>
      </c>
      <c r="H589" s="152"/>
      <c r="I589" s="152"/>
      <c r="J589" s="152"/>
      <c r="K589" s="152"/>
      <c r="L589" s="155"/>
      <c r="M589" s="152"/>
    </row>
    <row r="590" spans="1:13" x14ac:dyDescent="0.25">
      <c r="A590" s="149" t="s">
        <v>1227</v>
      </c>
      <c r="B590" s="32" t="s">
        <v>17</v>
      </c>
      <c r="C590" s="32" t="s">
        <v>17</v>
      </c>
      <c r="D590" s="32" t="s">
        <v>17</v>
      </c>
      <c r="E590" s="32" t="s">
        <v>17</v>
      </c>
      <c r="F590" s="32" t="s">
        <v>17</v>
      </c>
      <c r="G590" s="150">
        <v>155.87</v>
      </c>
      <c r="H590" s="148" t="s">
        <v>1249</v>
      </c>
      <c r="I590" s="156" t="s">
        <v>944</v>
      </c>
      <c r="J590" s="159">
        <v>10</v>
      </c>
      <c r="K590" s="158">
        <v>15.587</v>
      </c>
      <c r="L590" s="157">
        <v>10</v>
      </c>
      <c r="M590" s="148" t="s">
        <v>1236</v>
      </c>
    </row>
    <row r="591" spans="1:13" x14ac:dyDescent="0.25">
      <c r="A591" s="149" t="s">
        <v>1228</v>
      </c>
      <c r="B591" s="32" t="s">
        <v>17</v>
      </c>
      <c r="C591" s="32" t="s">
        <v>17</v>
      </c>
      <c r="D591" s="32" t="s">
        <v>17</v>
      </c>
      <c r="E591" s="32" t="s">
        <v>17</v>
      </c>
      <c r="F591" s="32" t="s">
        <v>17</v>
      </c>
      <c r="G591" s="150">
        <v>719.04000000000008</v>
      </c>
      <c r="H591" s="148" t="s">
        <v>1250</v>
      </c>
      <c r="I591" s="156" t="s">
        <v>944</v>
      </c>
      <c r="J591" s="159">
        <v>100</v>
      </c>
      <c r="K591" s="158">
        <v>7.1904000000000003</v>
      </c>
      <c r="L591" s="157">
        <v>100</v>
      </c>
      <c r="M591" s="148" t="s">
        <v>1236</v>
      </c>
    </row>
    <row r="592" spans="1:13" x14ac:dyDescent="0.25">
      <c r="A592" s="149" t="s">
        <v>1229</v>
      </c>
      <c r="B592" s="32" t="s">
        <v>17</v>
      </c>
      <c r="C592" s="32" t="s">
        <v>17</v>
      </c>
      <c r="D592" s="32" t="s">
        <v>17</v>
      </c>
      <c r="E592" s="32" t="s">
        <v>17</v>
      </c>
      <c r="F592" s="32" t="s">
        <v>17</v>
      </c>
      <c r="G592" s="150">
        <v>88.549994999999996</v>
      </c>
      <c r="H592" s="148" t="s">
        <v>1251</v>
      </c>
      <c r="I592" s="156" t="s">
        <v>944</v>
      </c>
      <c r="J592" s="159">
        <v>100</v>
      </c>
      <c r="K592" s="158">
        <v>5.9033329999999999</v>
      </c>
      <c r="L592" s="157">
        <v>15</v>
      </c>
      <c r="M592" s="148" t="s">
        <v>1252</v>
      </c>
    </row>
    <row r="593" spans="1:13" ht="26.4" x14ac:dyDescent="0.25">
      <c r="A593" s="149" t="s">
        <v>1229</v>
      </c>
      <c r="B593" s="32" t="s">
        <v>17</v>
      </c>
      <c r="C593" s="32" t="s">
        <v>17</v>
      </c>
      <c r="D593" s="32" t="s">
        <v>17</v>
      </c>
      <c r="E593" s="32" t="s">
        <v>17</v>
      </c>
      <c r="F593" s="32" t="s">
        <v>17</v>
      </c>
      <c r="G593" s="150">
        <v>181.22</v>
      </c>
      <c r="H593" s="148" t="s">
        <v>1253</v>
      </c>
      <c r="I593" s="156" t="s">
        <v>944</v>
      </c>
      <c r="J593" s="159">
        <v>100</v>
      </c>
      <c r="K593" s="158">
        <v>9.0609999999999999</v>
      </c>
      <c r="L593" s="157">
        <v>20</v>
      </c>
      <c r="M593" s="148" t="s">
        <v>1240</v>
      </c>
    </row>
    <row r="594" spans="1:13" x14ac:dyDescent="0.25">
      <c r="A594" s="149" t="s">
        <v>1227</v>
      </c>
      <c r="B594" s="32" t="s">
        <v>17</v>
      </c>
      <c r="C594" s="32" t="s">
        <v>17</v>
      </c>
      <c r="D594" s="32" t="s">
        <v>17</v>
      </c>
      <c r="E594" s="32" t="s">
        <v>17</v>
      </c>
      <c r="F594" s="32" t="s">
        <v>17</v>
      </c>
      <c r="G594" s="150">
        <v>44.79</v>
      </c>
      <c r="H594" s="148" t="s">
        <v>1254</v>
      </c>
      <c r="I594" s="156" t="s">
        <v>944</v>
      </c>
      <c r="J594" s="159">
        <v>10</v>
      </c>
      <c r="K594" s="158">
        <v>44.79</v>
      </c>
      <c r="L594" s="157">
        <v>1</v>
      </c>
      <c r="M594" s="148" t="s">
        <v>1238</v>
      </c>
    </row>
    <row r="595" spans="1:13" x14ac:dyDescent="0.25">
      <c r="A595" s="149" t="s">
        <v>1228</v>
      </c>
      <c r="B595" s="32" t="s">
        <v>17</v>
      </c>
      <c r="C595" s="32" t="s">
        <v>17</v>
      </c>
      <c r="D595" s="32" t="s">
        <v>17</v>
      </c>
      <c r="E595" s="32" t="s">
        <v>17</v>
      </c>
      <c r="F595" s="32" t="s">
        <v>17</v>
      </c>
      <c r="G595" s="150">
        <v>55.88</v>
      </c>
      <c r="H595" s="148" t="s">
        <v>1255</v>
      </c>
      <c r="I595" s="156" t="s">
        <v>944</v>
      </c>
      <c r="J595" s="159">
        <v>100</v>
      </c>
      <c r="K595" s="158">
        <v>5.5880000000000001</v>
      </c>
      <c r="L595" s="157">
        <v>10</v>
      </c>
      <c r="M595" s="148" t="s">
        <v>1243</v>
      </c>
    </row>
    <row r="596" spans="1:13" x14ac:dyDescent="0.25">
      <c r="A596" s="149" t="s">
        <v>1228</v>
      </c>
      <c r="B596" s="32" t="s">
        <v>17</v>
      </c>
      <c r="C596" s="32" t="s">
        <v>17</v>
      </c>
      <c r="D596" s="32" t="s">
        <v>17</v>
      </c>
      <c r="E596" s="32" t="s">
        <v>17</v>
      </c>
      <c r="F596" s="32" t="s">
        <v>17</v>
      </c>
      <c r="G596" s="150">
        <v>344.62400000000002</v>
      </c>
      <c r="H596" s="148" t="s">
        <v>1256</v>
      </c>
      <c r="I596" s="156" t="s">
        <v>944</v>
      </c>
      <c r="J596" s="159">
        <v>100</v>
      </c>
      <c r="K596" s="158">
        <v>6.8924799999999999</v>
      </c>
      <c r="L596" s="157">
        <v>50</v>
      </c>
      <c r="M596" s="148" t="s">
        <v>1257</v>
      </c>
    </row>
    <row r="597" spans="1:13" x14ac:dyDescent="0.25">
      <c r="A597" s="149" t="s">
        <v>1227</v>
      </c>
      <c r="B597" s="32" t="s">
        <v>17</v>
      </c>
      <c r="C597" s="32" t="s">
        <v>17</v>
      </c>
      <c r="D597" s="32" t="s">
        <v>17</v>
      </c>
      <c r="E597" s="32" t="s">
        <v>17</v>
      </c>
      <c r="F597" s="32" t="s">
        <v>17</v>
      </c>
      <c r="G597" s="150">
        <v>79.88</v>
      </c>
      <c r="H597" s="148" t="s">
        <v>1258</v>
      </c>
      <c r="I597" s="156" t="s">
        <v>944</v>
      </c>
      <c r="J597" s="159">
        <v>10</v>
      </c>
      <c r="K597" s="158">
        <v>39.94</v>
      </c>
      <c r="L597" s="157">
        <v>2</v>
      </c>
      <c r="M597" s="148" t="s">
        <v>1238</v>
      </c>
    </row>
    <row r="598" spans="1:13" x14ac:dyDescent="0.25">
      <c r="A598" s="149" t="s">
        <v>1227</v>
      </c>
      <c r="B598" s="32" t="s">
        <v>17</v>
      </c>
      <c r="C598" s="32" t="s">
        <v>17</v>
      </c>
      <c r="D598" s="32" t="s">
        <v>17</v>
      </c>
      <c r="E598" s="32" t="s">
        <v>17</v>
      </c>
      <c r="F598" s="32" t="s">
        <v>17</v>
      </c>
      <c r="G598" s="150">
        <v>81.319999999999993</v>
      </c>
      <c r="H598" s="148" t="s">
        <v>1256</v>
      </c>
      <c r="I598" s="156" t="s">
        <v>944</v>
      </c>
      <c r="J598" s="159">
        <v>10</v>
      </c>
      <c r="K598" s="158">
        <v>16.263999999999999</v>
      </c>
      <c r="L598" s="157">
        <v>5</v>
      </c>
      <c r="M598" s="148" t="s">
        <v>1257</v>
      </c>
    </row>
    <row r="599" spans="1:13" x14ac:dyDescent="0.25">
      <c r="A599" s="149" t="s">
        <v>1230</v>
      </c>
      <c r="B599" s="32" t="s">
        <v>17</v>
      </c>
      <c r="C599" s="32" t="s">
        <v>17</v>
      </c>
      <c r="D599" s="32" t="s">
        <v>17</v>
      </c>
      <c r="E599" s="32" t="s">
        <v>17</v>
      </c>
      <c r="F599" s="32" t="s">
        <v>17</v>
      </c>
      <c r="G599" s="150">
        <v>112.00000000000001</v>
      </c>
      <c r="H599" s="148" t="s">
        <v>1259</v>
      </c>
      <c r="I599" s="156" t="s">
        <v>944</v>
      </c>
      <c r="J599" s="159">
        <v>50</v>
      </c>
      <c r="K599" s="158">
        <v>2.2400000000000002</v>
      </c>
      <c r="L599" s="157">
        <v>50</v>
      </c>
      <c r="M599" s="148" t="s">
        <v>1257</v>
      </c>
    </row>
    <row r="600" spans="1:13" x14ac:dyDescent="0.25">
      <c r="A600" s="149" t="s">
        <v>1227</v>
      </c>
      <c r="B600" s="32" t="s">
        <v>17</v>
      </c>
      <c r="C600" s="32" t="s">
        <v>17</v>
      </c>
      <c r="D600" s="32" t="s">
        <v>17</v>
      </c>
      <c r="E600" s="32" t="s">
        <v>17</v>
      </c>
      <c r="F600" s="32" t="s">
        <v>17</v>
      </c>
      <c r="G600" s="150">
        <v>78.47</v>
      </c>
      <c r="H600" s="148" t="s">
        <v>1260</v>
      </c>
      <c r="I600" s="156" t="s">
        <v>944</v>
      </c>
      <c r="J600" s="159">
        <v>10</v>
      </c>
      <c r="K600" s="158">
        <v>15.694000000000001</v>
      </c>
      <c r="L600" s="157">
        <v>5</v>
      </c>
      <c r="M600" s="148" t="s">
        <v>1238</v>
      </c>
    </row>
    <row r="601" spans="1:13" x14ac:dyDescent="0.25">
      <c r="A601" s="149" t="s">
        <v>1227</v>
      </c>
      <c r="B601" s="32" t="s">
        <v>17</v>
      </c>
      <c r="C601" s="32" t="s">
        <v>17</v>
      </c>
      <c r="D601" s="32" t="s">
        <v>17</v>
      </c>
      <c r="E601" s="32" t="s">
        <v>17</v>
      </c>
      <c r="F601" s="32" t="s">
        <v>17</v>
      </c>
      <c r="G601" s="150">
        <v>78.03</v>
      </c>
      <c r="H601" s="148" t="s">
        <v>1261</v>
      </c>
      <c r="I601" s="156" t="s">
        <v>944</v>
      </c>
      <c r="J601" s="159">
        <v>10</v>
      </c>
      <c r="K601" s="158">
        <v>15.606</v>
      </c>
      <c r="L601" s="157">
        <v>5</v>
      </c>
      <c r="M601" s="148" t="s">
        <v>1238</v>
      </c>
    </row>
    <row r="602" spans="1:13" x14ac:dyDescent="0.25">
      <c r="A602" s="149" t="s">
        <v>1231</v>
      </c>
      <c r="B602" s="32" t="s">
        <v>17</v>
      </c>
      <c r="C602" s="32" t="s">
        <v>17</v>
      </c>
      <c r="D602" s="32" t="s">
        <v>17</v>
      </c>
      <c r="E602" s="32" t="s">
        <v>17</v>
      </c>
      <c r="F602" s="32" t="s">
        <v>17</v>
      </c>
      <c r="G602" s="150">
        <v>454.23</v>
      </c>
      <c r="H602" s="148" t="s">
        <v>1262</v>
      </c>
      <c r="I602" s="156" t="s">
        <v>1066</v>
      </c>
      <c r="J602" s="159">
        <v>5</v>
      </c>
      <c r="K602" s="158">
        <v>45.423000000000002</v>
      </c>
      <c r="L602" s="157">
        <v>10</v>
      </c>
      <c r="M602" s="148" t="s">
        <v>1263</v>
      </c>
    </row>
    <row r="603" spans="1:13" x14ac:dyDescent="0.25">
      <c r="A603" s="149" t="s">
        <v>1230</v>
      </c>
      <c r="B603" s="32" t="s">
        <v>17</v>
      </c>
      <c r="C603" s="32" t="s">
        <v>17</v>
      </c>
      <c r="D603" s="32" t="s">
        <v>17</v>
      </c>
      <c r="E603" s="32" t="s">
        <v>17</v>
      </c>
      <c r="F603" s="32" t="s">
        <v>17</v>
      </c>
      <c r="G603" s="150">
        <v>77.72999999999999</v>
      </c>
      <c r="H603" s="148" t="s">
        <v>1264</v>
      </c>
      <c r="I603" s="156" t="s">
        <v>944</v>
      </c>
      <c r="J603" s="159">
        <v>100</v>
      </c>
      <c r="K603" s="158">
        <v>3.8864999999999998</v>
      </c>
      <c r="L603" s="157">
        <v>20</v>
      </c>
      <c r="M603" s="148" t="s">
        <v>1265</v>
      </c>
    </row>
    <row r="604" spans="1:13" x14ac:dyDescent="0.25">
      <c r="A604" s="149" t="s">
        <v>1205</v>
      </c>
      <c r="B604" s="32" t="s">
        <v>17</v>
      </c>
      <c r="C604" s="32" t="s">
        <v>17</v>
      </c>
      <c r="D604" s="32" t="s">
        <v>17</v>
      </c>
      <c r="E604" s="32" t="s">
        <v>17</v>
      </c>
      <c r="F604" s="32" t="s">
        <v>17</v>
      </c>
      <c r="G604" s="150">
        <v>116.16</v>
      </c>
      <c r="H604" s="148" t="s">
        <v>1266</v>
      </c>
      <c r="I604" s="156" t="s">
        <v>944</v>
      </c>
      <c r="J604" s="159">
        <v>100</v>
      </c>
      <c r="K604" s="158">
        <v>3.8719999999999999</v>
      </c>
      <c r="L604" s="157">
        <v>30</v>
      </c>
      <c r="M604" s="148" t="s">
        <v>1267</v>
      </c>
    </row>
    <row r="605" spans="1:13" x14ac:dyDescent="0.25">
      <c r="A605" s="149" t="s">
        <v>1205</v>
      </c>
      <c r="B605" s="32" t="s">
        <v>17</v>
      </c>
      <c r="C605" s="32" t="s">
        <v>17</v>
      </c>
      <c r="D605" s="32" t="s">
        <v>17</v>
      </c>
      <c r="E605" s="32" t="s">
        <v>17</v>
      </c>
      <c r="F605" s="32" t="s">
        <v>17</v>
      </c>
      <c r="G605" s="150">
        <v>135.51999999999998</v>
      </c>
      <c r="H605" s="148" t="s">
        <v>1268</v>
      </c>
      <c r="I605" s="156" t="s">
        <v>944</v>
      </c>
      <c r="J605" s="159">
        <v>100</v>
      </c>
      <c r="K605" s="158">
        <v>3.3879999999999999</v>
      </c>
      <c r="L605" s="157">
        <v>40</v>
      </c>
      <c r="M605" s="148" t="s">
        <v>1269</v>
      </c>
    </row>
    <row r="606" spans="1:13" x14ac:dyDescent="0.25">
      <c r="A606" s="149" t="s">
        <v>1227</v>
      </c>
      <c r="B606" s="32" t="s">
        <v>17</v>
      </c>
      <c r="C606" s="32" t="s">
        <v>17</v>
      </c>
      <c r="D606" s="32" t="s">
        <v>17</v>
      </c>
      <c r="E606" s="32" t="s">
        <v>17</v>
      </c>
      <c r="F606" s="32" t="s">
        <v>17</v>
      </c>
      <c r="G606" s="150">
        <v>155.61000000000001</v>
      </c>
      <c r="H606" s="148" t="s">
        <v>1270</v>
      </c>
      <c r="I606" s="156" t="s">
        <v>944</v>
      </c>
      <c r="J606" s="159">
        <v>10</v>
      </c>
      <c r="K606" s="158">
        <v>15.561</v>
      </c>
      <c r="L606" s="157">
        <v>10</v>
      </c>
      <c r="M606" s="148" t="s">
        <v>1271</v>
      </c>
    </row>
    <row r="607" spans="1:13" x14ac:dyDescent="0.25">
      <c r="A607" s="149" t="s">
        <v>1232</v>
      </c>
      <c r="B607" s="32" t="s">
        <v>17</v>
      </c>
      <c r="C607" s="32" t="s">
        <v>17</v>
      </c>
      <c r="D607" s="32" t="s">
        <v>17</v>
      </c>
      <c r="E607" s="32" t="s">
        <v>17</v>
      </c>
      <c r="F607" s="32" t="s">
        <v>17</v>
      </c>
      <c r="G607" s="150">
        <v>97.68</v>
      </c>
      <c r="H607" s="148" t="s">
        <v>1272</v>
      </c>
      <c r="I607" s="156" t="s">
        <v>944</v>
      </c>
      <c r="J607" s="159">
        <v>100</v>
      </c>
      <c r="K607" s="158">
        <v>32.56</v>
      </c>
      <c r="L607" s="157">
        <v>3</v>
      </c>
      <c r="M607" s="148" t="s">
        <v>1257</v>
      </c>
    </row>
    <row r="608" spans="1:13" x14ac:dyDescent="0.25">
      <c r="A608" s="149" t="s">
        <v>1233</v>
      </c>
      <c r="B608" s="32" t="s">
        <v>17</v>
      </c>
      <c r="C608" s="32" t="s">
        <v>17</v>
      </c>
      <c r="D608" s="32" t="s">
        <v>17</v>
      </c>
      <c r="E608" s="32" t="s">
        <v>17</v>
      </c>
      <c r="F608" s="32" t="s">
        <v>17</v>
      </c>
      <c r="G608" s="150">
        <v>492.8</v>
      </c>
      <c r="H608" s="148" t="s">
        <v>1273</v>
      </c>
      <c r="I608" s="156" t="s">
        <v>944</v>
      </c>
      <c r="J608" s="159">
        <v>100</v>
      </c>
      <c r="K608" s="158">
        <v>24.64</v>
      </c>
      <c r="L608" s="157">
        <v>20</v>
      </c>
      <c r="M608" s="148" t="s">
        <v>1274</v>
      </c>
    </row>
    <row r="609" spans="1:13" ht="26.4" x14ac:dyDescent="0.25">
      <c r="A609" s="149" t="s">
        <v>1228</v>
      </c>
      <c r="B609" s="32" t="s">
        <v>17</v>
      </c>
      <c r="C609" s="32" t="s">
        <v>17</v>
      </c>
      <c r="D609" s="32" t="s">
        <v>17</v>
      </c>
      <c r="E609" s="32" t="s">
        <v>17</v>
      </c>
      <c r="F609" s="32" t="s">
        <v>17</v>
      </c>
      <c r="G609" s="150">
        <v>96.539999999999992</v>
      </c>
      <c r="H609" s="148" t="s">
        <v>1275</v>
      </c>
      <c r="I609" s="156" t="s">
        <v>944</v>
      </c>
      <c r="J609" s="159">
        <v>100</v>
      </c>
      <c r="K609" s="158">
        <v>4.827</v>
      </c>
      <c r="L609" s="157">
        <v>20</v>
      </c>
      <c r="M609" s="148" t="s">
        <v>1245</v>
      </c>
    </row>
    <row r="610" spans="1:13" ht="26.4" x14ac:dyDescent="0.25">
      <c r="A610" s="149" t="s">
        <v>1228</v>
      </c>
      <c r="B610" s="32" t="s">
        <v>17</v>
      </c>
      <c r="C610" s="32" t="s">
        <v>17</v>
      </c>
      <c r="D610" s="32" t="s">
        <v>17</v>
      </c>
      <c r="E610" s="32" t="s">
        <v>17</v>
      </c>
      <c r="F610" s="32" t="s">
        <v>17</v>
      </c>
      <c r="G610" s="150">
        <v>447.55</v>
      </c>
      <c r="H610" s="148" t="s">
        <v>1276</v>
      </c>
      <c r="I610" s="156" t="s">
        <v>944</v>
      </c>
      <c r="J610" s="159">
        <v>100</v>
      </c>
      <c r="K610" s="158">
        <v>5.5943750000000003</v>
      </c>
      <c r="L610" s="157">
        <v>80</v>
      </c>
      <c r="M610" s="148" t="s">
        <v>1245</v>
      </c>
    </row>
    <row r="611" spans="1:13" ht="26.4" x14ac:dyDescent="0.25">
      <c r="A611" s="149" t="s">
        <v>1228</v>
      </c>
      <c r="B611" s="32" t="s">
        <v>17</v>
      </c>
      <c r="C611" s="32" t="s">
        <v>17</v>
      </c>
      <c r="D611" s="32" t="s">
        <v>17</v>
      </c>
      <c r="E611" s="32" t="s">
        <v>17</v>
      </c>
      <c r="F611" s="32" t="s">
        <v>17</v>
      </c>
      <c r="G611" s="150">
        <v>49.059999999999995</v>
      </c>
      <c r="H611" s="148" t="s">
        <v>1277</v>
      </c>
      <c r="I611" s="156" t="s">
        <v>944</v>
      </c>
      <c r="J611" s="159">
        <v>100</v>
      </c>
      <c r="K611" s="158">
        <v>4.9059999999999997</v>
      </c>
      <c r="L611" s="157">
        <v>10</v>
      </c>
      <c r="M611" s="148" t="s">
        <v>1240</v>
      </c>
    </row>
    <row r="612" spans="1:13" x14ac:dyDescent="0.25">
      <c r="A612" s="149" t="s">
        <v>1228</v>
      </c>
      <c r="B612" s="32" t="s">
        <v>17</v>
      </c>
      <c r="C612" s="32" t="s">
        <v>17</v>
      </c>
      <c r="D612" s="32" t="s">
        <v>17</v>
      </c>
      <c r="E612" s="32" t="s">
        <v>17</v>
      </c>
      <c r="F612" s="32" t="s">
        <v>17</v>
      </c>
      <c r="G612" s="150">
        <v>335.65999799999997</v>
      </c>
      <c r="H612" s="148" t="s">
        <v>1278</v>
      </c>
      <c r="I612" s="156" t="s">
        <v>944</v>
      </c>
      <c r="J612" s="159">
        <v>100</v>
      </c>
      <c r="K612" s="158">
        <v>5.5943332999999997</v>
      </c>
      <c r="L612" s="157">
        <v>60</v>
      </c>
      <c r="M612" s="148" t="s">
        <v>1243</v>
      </c>
    </row>
    <row r="613" spans="1:13" ht="26.4" x14ac:dyDescent="0.25">
      <c r="A613" s="149" t="s">
        <v>1228</v>
      </c>
      <c r="B613" s="32" t="s">
        <v>17</v>
      </c>
      <c r="C613" s="32" t="s">
        <v>17</v>
      </c>
      <c r="D613" s="32" t="s">
        <v>17</v>
      </c>
      <c r="E613" s="32" t="s">
        <v>17</v>
      </c>
      <c r="F613" s="32" t="s">
        <v>17</v>
      </c>
      <c r="G613" s="150">
        <v>198.349998</v>
      </c>
      <c r="H613" s="148" t="s">
        <v>1279</v>
      </c>
      <c r="I613" s="156" t="s">
        <v>944</v>
      </c>
      <c r="J613" s="159">
        <v>100</v>
      </c>
      <c r="K613" s="158">
        <v>6.6116666000000004</v>
      </c>
      <c r="L613" s="157">
        <v>30</v>
      </c>
      <c r="M613" s="148" t="s">
        <v>1245</v>
      </c>
    </row>
    <row r="614" spans="1:13" ht="26.4" x14ac:dyDescent="0.25">
      <c r="A614" s="149" t="s">
        <v>1228</v>
      </c>
      <c r="B614" s="32" t="s">
        <v>17</v>
      </c>
      <c r="C614" s="32" t="s">
        <v>17</v>
      </c>
      <c r="D614" s="32" t="s">
        <v>17</v>
      </c>
      <c r="E614" s="32" t="s">
        <v>17</v>
      </c>
      <c r="F614" s="32" t="s">
        <v>17</v>
      </c>
      <c r="G614" s="150">
        <v>111.55</v>
      </c>
      <c r="H614" s="148" t="s">
        <v>1280</v>
      </c>
      <c r="I614" s="156" t="s">
        <v>944</v>
      </c>
      <c r="J614" s="159">
        <v>100</v>
      </c>
      <c r="K614" s="158">
        <v>5.5774999999999997</v>
      </c>
      <c r="L614" s="157">
        <v>20</v>
      </c>
      <c r="M614" s="148" t="s">
        <v>1240</v>
      </c>
    </row>
    <row r="615" spans="1:13" s="92" customFormat="1" x14ac:dyDescent="0.3">
      <c r="A615" s="151" t="s">
        <v>1300</v>
      </c>
      <c r="B615" s="152"/>
      <c r="C615" s="152"/>
      <c r="D615" s="152"/>
      <c r="E615" s="152"/>
      <c r="F615" s="153"/>
      <c r="G615" s="154">
        <f>SUM(G616:G820)</f>
        <v>79643.299689999956</v>
      </c>
      <c r="H615" s="152"/>
      <c r="I615" s="152"/>
      <c r="J615" s="152"/>
      <c r="K615" s="152"/>
      <c r="L615" s="155"/>
      <c r="M615" s="152"/>
    </row>
    <row r="616" spans="1:13" ht="15" customHeight="1" x14ac:dyDescent="0.25">
      <c r="A616" s="149" t="s">
        <v>1629</v>
      </c>
      <c r="B616" s="32" t="s">
        <v>17</v>
      </c>
      <c r="C616" s="32" t="s">
        <v>17</v>
      </c>
      <c r="D616" s="32" t="s">
        <v>17</v>
      </c>
      <c r="E616" s="32" t="s">
        <v>17</v>
      </c>
      <c r="F616" s="32" t="s">
        <v>17</v>
      </c>
      <c r="G616" s="150">
        <v>51.289999999999992</v>
      </c>
      <c r="H616" s="148" t="s">
        <v>1640</v>
      </c>
      <c r="I616" s="156" t="s">
        <v>944</v>
      </c>
      <c r="J616" s="159">
        <v>100</v>
      </c>
      <c r="K616" s="158">
        <v>5.1289999999999996</v>
      </c>
      <c r="L616" s="157">
        <v>10</v>
      </c>
      <c r="M616" s="148" t="s">
        <v>1669</v>
      </c>
    </row>
    <row r="617" spans="1:13" ht="15" customHeight="1" x14ac:dyDescent="0.25">
      <c r="A617" s="149" t="s">
        <v>1629</v>
      </c>
      <c r="B617" s="32" t="s">
        <v>17</v>
      </c>
      <c r="C617" s="32" t="s">
        <v>17</v>
      </c>
      <c r="D617" s="32" t="s">
        <v>17</v>
      </c>
      <c r="E617" s="32" t="s">
        <v>17</v>
      </c>
      <c r="F617" s="32" t="s">
        <v>17</v>
      </c>
      <c r="G617" s="150">
        <v>52.089999999999996</v>
      </c>
      <c r="H617" s="148" t="s">
        <v>1640</v>
      </c>
      <c r="I617" s="156" t="s">
        <v>944</v>
      </c>
      <c r="J617" s="159">
        <v>100</v>
      </c>
      <c r="K617" s="158">
        <v>5.2089999999999996</v>
      </c>
      <c r="L617" s="157">
        <v>10</v>
      </c>
      <c r="M617" s="148" t="s">
        <v>1669</v>
      </c>
    </row>
    <row r="618" spans="1:13" ht="15" customHeight="1" x14ac:dyDescent="0.25">
      <c r="A618" s="149" t="s">
        <v>1630</v>
      </c>
      <c r="B618" s="32" t="s">
        <v>17</v>
      </c>
      <c r="C618" s="32" t="s">
        <v>17</v>
      </c>
      <c r="D618" s="32" t="s">
        <v>17</v>
      </c>
      <c r="E618" s="32" t="s">
        <v>17</v>
      </c>
      <c r="F618" s="32" t="s">
        <v>17</v>
      </c>
      <c r="G618" s="150">
        <v>1052.7</v>
      </c>
      <c r="H618" s="148" t="s">
        <v>1641</v>
      </c>
      <c r="I618" s="156" t="s">
        <v>944</v>
      </c>
      <c r="J618" s="159">
        <v>1</v>
      </c>
      <c r="K618" s="158">
        <v>3.5089999999999999</v>
      </c>
      <c r="L618" s="157">
        <v>300</v>
      </c>
      <c r="M618" s="148" t="s">
        <v>1669</v>
      </c>
    </row>
    <row r="619" spans="1:13" ht="15" customHeight="1" x14ac:dyDescent="0.25">
      <c r="A619" s="149" t="s">
        <v>1630</v>
      </c>
      <c r="B619" s="32" t="s">
        <v>17</v>
      </c>
      <c r="C619" s="32" t="s">
        <v>17</v>
      </c>
      <c r="D619" s="32" t="s">
        <v>17</v>
      </c>
      <c r="E619" s="32" t="s">
        <v>17</v>
      </c>
      <c r="F619" s="32" t="s">
        <v>17</v>
      </c>
      <c r="G619" s="150">
        <v>350.9</v>
      </c>
      <c r="H619" s="148" t="s">
        <v>1641</v>
      </c>
      <c r="I619" s="156" t="s">
        <v>944</v>
      </c>
      <c r="J619" s="159">
        <v>1</v>
      </c>
      <c r="K619" s="158">
        <v>3.5089999999999999</v>
      </c>
      <c r="L619" s="157">
        <v>100</v>
      </c>
      <c r="M619" s="148" t="s">
        <v>1669</v>
      </c>
    </row>
    <row r="620" spans="1:13" ht="15" customHeight="1" x14ac:dyDescent="0.25">
      <c r="A620" s="149" t="s">
        <v>1631</v>
      </c>
      <c r="B620" s="32" t="s">
        <v>17</v>
      </c>
      <c r="C620" s="32" t="s">
        <v>17</v>
      </c>
      <c r="D620" s="32" t="s">
        <v>17</v>
      </c>
      <c r="E620" s="32" t="s">
        <v>17</v>
      </c>
      <c r="F620" s="32" t="s">
        <v>17</v>
      </c>
      <c r="G620" s="150">
        <v>328.16</v>
      </c>
      <c r="H620" s="148" t="s">
        <v>1642</v>
      </c>
      <c r="I620" s="156" t="s">
        <v>944</v>
      </c>
      <c r="J620" s="159">
        <v>50</v>
      </c>
      <c r="K620" s="158">
        <v>1.6408</v>
      </c>
      <c r="L620" s="157">
        <v>200</v>
      </c>
      <c r="M620" s="148" t="s">
        <v>1669</v>
      </c>
    </row>
    <row r="621" spans="1:13" ht="15" customHeight="1" x14ac:dyDescent="0.25">
      <c r="A621" s="149" t="s">
        <v>1632</v>
      </c>
      <c r="B621" s="32" t="s">
        <v>17</v>
      </c>
      <c r="C621" s="32" t="s">
        <v>17</v>
      </c>
      <c r="D621" s="32" t="s">
        <v>17</v>
      </c>
      <c r="E621" s="32" t="s">
        <v>17</v>
      </c>
      <c r="F621" s="32" t="s">
        <v>17</v>
      </c>
      <c r="G621" s="150">
        <v>320.88</v>
      </c>
      <c r="H621" s="148" t="s">
        <v>1643</v>
      </c>
      <c r="I621" s="156" t="s">
        <v>944</v>
      </c>
      <c r="J621" s="159">
        <v>100</v>
      </c>
      <c r="K621" s="158">
        <v>6.4176000000000002</v>
      </c>
      <c r="L621" s="157">
        <v>50</v>
      </c>
      <c r="M621" s="148" t="s">
        <v>1669</v>
      </c>
    </row>
    <row r="622" spans="1:13" ht="15" customHeight="1" x14ac:dyDescent="0.25">
      <c r="A622" s="149" t="s">
        <v>999</v>
      </c>
      <c r="B622" s="32" t="s">
        <v>17</v>
      </c>
      <c r="C622" s="32" t="s">
        <v>17</v>
      </c>
      <c r="D622" s="32" t="s">
        <v>17</v>
      </c>
      <c r="E622" s="32" t="s">
        <v>17</v>
      </c>
      <c r="F622" s="32" t="s">
        <v>17</v>
      </c>
      <c r="G622" s="150">
        <v>68.319999999999993</v>
      </c>
      <c r="H622" s="148" t="s">
        <v>1644</v>
      </c>
      <c r="I622" s="156" t="s">
        <v>944</v>
      </c>
      <c r="J622" s="159">
        <v>50</v>
      </c>
      <c r="K622" s="158">
        <v>1.708</v>
      </c>
      <c r="L622" s="157">
        <v>40</v>
      </c>
      <c r="M622" s="148" t="s">
        <v>1669</v>
      </c>
    </row>
    <row r="623" spans="1:13" ht="15" customHeight="1" x14ac:dyDescent="0.25">
      <c r="A623" s="149" t="s">
        <v>1632</v>
      </c>
      <c r="B623" s="32" t="s">
        <v>17</v>
      </c>
      <c r="C623" s="32" t="s">
        <v>17</v>
      </c>
      <c r="D623" s="32" t="s">
        <v>17</v>
      </c>
      <c r="E623" s="32" t="s">
        <v>17</v>
      </c>
      <c r="F623" s="32" t="s">
        <v>17</v>
      </c>
      <c r="G623" s="150">
        <v>254.24</v>
      </c>
      <c r="H623" s="148" t="s">
        <v>1645</v>
      </c>
      <c r="I623" s="156" t="s">
        <v>944</v>
      </c>
      <c r="J623" s="159">
        <v>100</v>
      </c>
      <c r="K623" s="158">
        <v>5.0848000000000004</v>
      </c>
      <c r="L623" s="157">
        <v>50</v>
      </c>
      <c r="M623" s="148" t="s">
        <v>1669</v>
      </c>
    </row>
    <row r="624" spans="1:13" ht="15" customHeight="1" x14ac:dyDescent="0.25">
      <c r="A624" s="149" t="s">
        <v>1632</v>
      </c>
      <c r="B624" s="32" t="s">
        <v>17</v>
      </c>
      <c r="C624" s="32" t="s">
        <v>17</v>
      </c>
      <c r="D624" s="32" t="s">
        <v>17</v>
      </c>
      <c r="E624" s="32" t="s">
        <v>17</v>
      </c>
      <c r="F624" s="32" t="s">
        <v>17</v>
      </c>
      <c r="G624" s="150">
        <v>164.976</v>
      </c>
      <c r="H624" s="148" t="s">
        <v>1646</v>
      </c>
      <c r="I624" s="156" t="s">
        <v>944</v>
      </c>
      <c r="J624" s="159">
        <v>100</v>
      </c>
      <c r="K624" s="158">
        <v>5.4992000000000001</v>
      </c>
      <c r="L624" s="157">
        <v>30</v>
      </c>
      <c r="M624" s="148" t="s">
        <v>1669</v>
      </c>
    </row>
    <row r="625" spans="1:13" ht="15" customHeight="1" x14ac:dyDescent="0.25">
      <c r="A625" s="149" t="s">
        <v>1632</v>
      </c>
      <c r="B625" s="32" t="s">
        <v>17</v>
      </c>
      <c r="C625" s="32" t="s">
        <v>17</v>
      </c>
      <c r="D625" s="32" t="s">
        <v>17</v>
      </c>
      <c r="E625" s="32" t="s">
        <v>17</v>
      </c>
      <c r="F625" s="32" t="s">
        <v>17</v>
      </c>
      <c r="G625" s="150">
        <v>183.792</v>
      </c>
      <c r="H625" s="148" t="s">
        <v>1646</v>
      </c>
      <c r="I625" s="156" t="s">
        <v>944</v>
      </c>
      <c r="J625" s="159">
        <v>100</v>
      </c>
      <c r="K625" s="158">
        <v>6.1264000000000003</v>
      </c>
      <c r="L625" s="157">
        <v>30</v>
      </c>
      <c r="M625" s="148" t="s">
        <v>1669</v>
      </c>
    </row>
    <row r="626" spans="1:13" ht="25.5" customHeight="1" x14ac:dyDescent="0.25">
      <c r="A626" s="149" t="s">
        <v>1633</v>
      </c>
      <c r="B626" s="32" t="s">
        <v>17</v>
      </c>
      <c r="C626" s="32" t="s">
        <v>17</v>
      </c>
      <c r="D626" s="32" t="s">
        <v>17</v>
      </c>
      <c r="E626" s="32" t="s">
        <v>17</v>
      </c>
      <c r="F626" s="32" t="s">
        <v>17</v>
      </c>
      <c r="G626" s="150">
        <v>286.74240000000003</v>
      </c>
      <c r="H626" s="148" t="s">
        <v>1646</v>
      </c>
      <c r="I626" s="156" t="s">
        <v>944</v>
      </c>
      <c r="J626" s="159">
        <v>1</v>
      </c>
      <c r="K626" s="158">
        <v>1.4337120000000001</v>
      </c>
      <c r="L626" s="157">
        <v>200</v>
      </c>
      <c r="M626" s="148" t="s">
        <v>1669</v>
      </c>
    </row>
    <row r="627" spans="1:13" ht="15" customHeight="1" x14ac:dyDescent="0.25">
      <c r="A627" s="149" t="s">
        <v>1634</v>
      </c>
      <c r="B627" s="32" t="s">
        <v>17</v>
      </c>
      <c r="C627" s="32" t="s">
        <v>17</v>
      </c>
      <c r="D627" s="32" t="s">
        <v>17</v>
      </c>
      <c r="E627" s="32" t="s">
        <v>17</v>
      </c>
      <c r="F627" s="32" t="s">
        <v>17</v>
      </c>
      <c r="G627" s="150">
        <v>598.64</v>
      </c>
      <c r="H627" s="148" t="s">
        <v>1647</v>
      </c>
      <c r="I627" s="156" t="s">
        <v>944</v>
      </c>
      <c r="J627" s="159">
        <v>100</v>
      </c>
      <c r="K627" s="158">
        <v>11.972799999999999</v>
      </c>
      <c r="L627" s="157">
        <v>50</v>
      </c>
      <c r="M627" s="148" t="s">
        <v>1669</v>
      </c>
    </row>
    <row r="628" spans="1:13" ht="15" customHeight="1" x14ac:dyDescent="0.25">
      <c r="A628" s="149" t="s">
        <v>1634</v>
      </c>
      <c r="B628" s="32" t="s">
        <v>17</v>
      </c>
      <c r="C628" s="32" t="s">
        <v>17</v>
      </c>
      <c r="D628" s="32" t="s">
        <v>17</v>
      </c>
      <c r="E628" s="32" t="s">
        <v>17</v>
      </c>
      <c r="F628" s="32" t="s">
        <v>17</v>
      </c>
      <c r="G628" s="150">
        <v>360.19200000000001</v>
      </c>
      <c r="H628" s="148" t="s">
        <v>1647</v>
      </c>
      <c r="I628" s="156" t="s">
        <v>944</v>
      </c>
      <c r="J628" s="159">
        <v>100</v>
      </c>
      <c r="K628" s="158">
        <v>12.006399999999999</v>
      </c>
      <c r="L628" s="157">
        <v>30</v>
      </c>
      <c r="M628" s="148" t="s">
        <v>1669</v>
      </c>
    </row>
    <row r="629" spans="1:13" ht="25.5" customHeight="1" x14ac:dyDescent="0.25">
      <c r="A629" s="149" t="s">
        <v>1635</v>
      </c>
      <c r="B629" s="32" t="s">
        <v>17</v>
      </c>
      <c r="C629" s="32" t="s">
        <v>17</v>
      </c>
      <c r="D629" s="32" t="s">
        <v>17</v>
      </c>
      <c r="E629" s="32" t="s">
        <v>17</v>
      </c>
      <c r="F629" s="32" t="s">
        <v>17</v>
      </c>
      <c r="G629" s="150">
        <v>215.04</v>
      </c>
      <c r="H629" s="148" t="s">
        <v>1648</v>
      </c>
      <c r="I629" s="156" t="s">
        <v>944</v>
      </c>
      <c r="J629" s="159">
        <v>100</v>
      </c>
      <c r="K629" s="158">
        <v>7.1680000000000001</v>
      </c>
      <c r="L629" s="157">
        <v>30</v>
      </c>
      <c r="M629" s="148" t="s">
        <v>1669</v>
      </c>
    </row>
    <row r="630" spans="1:13" ht="25.5" customHeight="1" x14ac:dyDescent="0.25">
      <c r="A630" s="149" t="s">
        <v>1635</v>
      </c>
      <c r="B630" s="32" t="s">
        <v>17</v>
      </c>
      <c r="C630" s="32" t="s">
        <v>17</v>
      </c>
      <c r="D630" s="32" t="s">
        <v>17</v>
      </c>
      <c r="E630" s="32" t="s">
        <v>17</v>
      </c>
      <c r="F630" s="32" t="s">
        <v>17</v>
      </c>
      <c r="G630" s="150">
        <v>211.34400000000002</v>
      </c>
      <c r="H630" s="148" t="s">
        <v>1648</v>
      </c>
      <c r="I630" s="156" t="s">
        <v>944</v>
      </c>
      <c r="J630" s="159">
        <v>100</v>
      </c>
      <c r="K630" s="158">
        <v>7.0448000000000004</v>
      </c>
      <c r="L630" s="157">
        <v>30</v>
      </c>
      <c r="M630" s="148" t="s">
        <v>1669</v>
      </c>
    </row>
    <row r="631" spans="1:13" ht="15" customHeight="1" x14ac:dyDescent="0.25">
      <c r="A631" s="149" t="s">
        <v>999</v>
      </c>
      <c r="B631" s="32" t="s">
        <v>17</v>
      </c>
      <c r="C631" s="32" t="s">
        <v>17</v>
      </c>
      <c r="D631" s="32" t="s">
        <v>17</v>
      </c>
      <c r="E631" s="32" t="s">
        <v>17</v>
      </c>
      <c r="F631" s="32" t="s">
        <v>17</v>
      </c>
      <c r="G631" s="150">
        <v>214.36799999999999</v>
      </c>
      <c r="H631" s="148" t="s">
        <v>1649</v>
      </c>
      <c r="I631" s="156" t="s">
        <v>944</v>
      </c>
      <c r="J631" s="159">
        <v>50</v>
      </c>
      <c r="K631" s="158">
        <v>1.7864</v>
      </c>
      <c r="L631" s="157">
        <v>120</v>
      </c>
      <c r="M631" s="148" t="s">
        <v>1669</v>
      </c>
    </row>
    <row r="632" spans="1:13" ht="15" customHeight="1" x14ac:dyDescent="0.25">
      <c r="A632" s="149" t="s">
        <v>999</v>
      </c>
      <c r="B632" s="32" t="s">
        <v>17</v>
      </c>
      <c r="C632" s="32" t="s">
        <v>17</v>
      </c>
      <c r="D632" s="32" t="s">
        <v>17</v>
      </c>
      <c r="E632" s="32" t="s">
        <v>17</v>
      </c>
      <c r="F632" s="32" t="s">
        <v>17</v>
      </c>
      <c r="G632" s="150">
        <v>71.456000000000003</v>
      </c>
      <c r="H632" s="148" t="s">
        <v>1650</v>
      </c>
      <c r="I632" s="156" t="s">
        <v>944</v>
      </c>
      <c r="J632" s="159">
        <v>50</v>
      </c>
      <c r="K632" s="158">
        <v>1.7864</v>
      </c>
      <c r="L632" s="157">
        <v>40</v>
      </c>
      <c r="M632" s="148" t="s">
        <v>1669</v>
      </c>
    </row>
    <row r="633" spans="1:13" ht="15" customHeight="1" x14ac:dyDescent="0.25">
      <c r="A633" s="149" t="s">
        <v>1634</v>
      </c>
      <c r="B633" s="32" t="s">
        <v>17</v>
      </c>
      <c r="C633" s="32" t="s">
        <v>17</v>
      </c>
      <c r="D633" s="32" t="s">
        <v>17</v>
      </c>
      <c r="E633" s="32" t="s">
        <v>17</v>
      </c>
      <c r="F633" s="32" t="s">
        <v>17</v>
      </c>
      <c r="G633" s="150">
        <v>3178.56</v>
      </c>
      <c r="H633" s="148" t="s">
        <v>1651</v>
      </c>
      <c r="I633" s="156" t="s">
        <v>944</v>
      </c>
      <c r="J633" s="159">
        <v>100</v>
      </c>
      <c r="K633" s="158">
        <v>15.892799999999999</v>
      </c>
      <c r="L633" s="157">
        <v>200</v>
      </c>
      <c r="M633" s="148" t="s">
        <v>1669</v>
      </c>
    </row>
    <row r="634" spans="1:13" ht="15" customHeight="1" x14ac:dyDescent="0.25">
      <c r="A634" s="149" t="s">
        <v>1636</v>
      </c>
      <c r="B634" s="32" t="s">
        <v>17</v>
      </c>
      <c r="C634" s="32" t="s">
        <v>17</v>
      </c>
      <c r="D634" s="32" t="s">
        <v>17</v>
      </c>
      <c r="E634" s="32" t="s">
        <v>17</v>
      </c>
      <c r="F634" s="32" t="s">
        <v>17</v>
      </c>
      <c r="G634" s="150">
        <v>77.319000000000003</v>
      </c>
      <c r="H634" s="148" t="s">
        <v>1652</v>
      </c>
      <c r="I634" s="156" t="s">
        <v>944</v>
      </c>
      <c r="J634" s="159">
        <v>100</v>
      </c>
      <c r="K634" s="158">
        <v>7.7319000000000004</v>
      </c>
      <c r="L634" s="157">
        <v>10</v>
      </c>
      <c r="M634" s="148" t="s">
        <v>1669</v>
      </c>
    </row>
    <row r="635" spans="1:13" ht="25.5" customHeight="1" x14ac:dyDescent="0.25">
      <c r="A635" s="149" t="s">
        <v>1633</v>
      </c>
      <c r="B635" s="32" t="s">
        <v>17</v>
      </c>
      <c r="C635" s="32" t="s">
        <v>17</v>
      </c>
      <c r="D635" s="32" t="s">
        <v>17</v>
      </c>
      <c r="E635" s="32" t="s">
        <v>17</v>
      </c>
      <c r="F635" s="32" t="s">
        <v>17</v>
      </c>
      <c r="G635" s="150">
        <v>427.59359999999998</v>
      </c>
      <c r="H635" s="148" t="s">
        <v>1653</v>
      </c>
      <c r="I635" s="156" t="s">
        <v>944</v>
      </c>
      <c r="J635" s="159">
        <v>1</v>
      </c>
      <c r="K635" s="158">
        <v>1.4253119999999999</v>
      </c>
      <c r="L635" s="157">
        <v>300</v>
      </c>
      <c r="M635" s="148" t="s">
        <v>1669</v>
      </c>
    </row>
    <row r="636" spans="1:13" ht="15" customHeight="1" x14ac:dyDescent="0.25">
      <c r="A636" s="149" t="s">
        <v>999</v>
      </c>
      <c r="B636" s="32" t="s">
        <v>17</v>
      </c>
      <c r="C636" s="32" t="s">
        <v>17</v>
      </c>
      <c r="D636" s="32" t="s">
        <v>17</v>
      </c>
      <c r="E636" s="32" t="s">
        <v>17</v>
      </c>
      <c r="F636" s="32" t="s">
        <v>17</v>
      </c>
      <c r="G636" s="150">
        <v>71.456000000000003</v>
      </c>
      <c r="H636" s="148" t="s">
        <v>1654</v>
      </c>
      <c r="I636" s="156" t="s">
        <v>944</v>
      </c>
      <c r="J636" s="159">
        <v>50</v>
      </c>
      <c r="K636" s="158">
        <v>1.7864</v>
      </c>
      <c r="L636" s="157">
        <v>40</v>
      </c>
      <c r="M636" s="148" t="s">
        <v>1669</v>
      </c>
    </row>
    <row r="637" spans="1:13" ht="15" customHeight="1" x14ac:dyDescent="0.25">
      <c r="A637" s="149" t="s">
        <v>1634</v>
      </c>
      <c r="B637" s="32" t="s">
        <v>17</v>
      </c>
      <c r="C637" s="32" t="s">
        <v>17</v>
      </c>
      <c r="D637" s="32" t="s">
        <v>17</v>
      </c>
      <c r="E637" s="32" t="s">
        <v>17</v>
      </c>
      <c r="F637" s="32" t="s">
        <v>17</v>
      </c>
      <c r="G637" s="150">
        <v>1321.6</v>
      </c>
      <c r="H637" s="148" t="s">
        <v>1655</v>
      </c>
      <c r="I637" s="156" t="s">
        <v>944</v>
      </c>
      <c r="J637" s="159">
        <v>100</v>
      </c>
      <c r="K637" s="158">
        <v>13.215999999999999</v>
      </c>
      <c r="L637" s="157">
        <v>100</v>
      </c>
      <c r="M637" s="148" t="s">
        <v>1669</v>
      </c>
    </row>
    <row r="638" spans="1:13" ht="15" customHeight="1" x14ac:dyDescent="0.25">
      <c r="A638" s="149" t="s">
        <v>1634</v>
      </c>
      <c r="B638" s="32" t="s">
        <v>17</v>
      </c>
      <c r="C638" s="32" t="s">
        <v>17</v>
      </c>
      <c r="D638" s="32" t="s">
        <v>17</v>
      </c>
      <c r="E638" s="32" t="s">
        <v>17</v>
      </c>
      <c r="F638" s="32" t="s">
        <v>17</v>
      </c>
      <c r="G638" s="150">
        <v>642.88</v>
      </c>
      <c r="H638" s="148" t="s">
        <v>1656</v>
      </c>
      <c r="I638" s="156" t="s">
        <v>944</v>
      </c>
      <c r="J638" s="159">
        <v>100</v>
      </c>
      <c r="K638" s="158">
        <v>12.8576</v>
      </c>
      <c r="L638" s="157">
        <v>50</v>
      </c>
      <c r="M638" s="148" t="s">
        <v>1669</v>
      </c>
    </row>
    <row r="639" spans="1:13" ht="15" customHeight="1" x14ac:dyDescent="0.25">
      <c r="A639" s="149" t="s">
        <v>1634</v>
      </c>
      <c r="B639" s="32" t="s">
        <v>17</v>
      </c>
      <c r="C639" s="32" t="s">
        <v>17</v>
      </c>
      <c r="D639" s="32" t="s">
        <v>17</v>
      </c>
      <c r="E639" s="32" t="s">
        <v>17</v>
      </c>
      <c r="F639" s="32" t="s">
        <v>17</v>
      </c>
      <c r="G639" s="150">
        <v>924.67199999999991</v>
      </c>
      <c r="H639" s="148" t="s">
        <v>1657</v>
      </c>
      <c r="I639" s="156" t="s">
        <v>944</v>
      </c>
      <c r="J639" s="159">
        <v>100</v>
      </c>
      <c r="K639" s="158">
        <v>15.411199999999999</v>
      </c>
      <c r="L639" s="157">
        <v>60</v>
      </c>
      <c r="M639" s="148" t="s">
        <v>1669</v>
      </c>
    </row>
    <row r="640" spans="1:13" ht="25.5" customHeight="1" x14ac:dyDescent="0.25">
      <c r="A640" s="149" t="s">
        <v>1005</v>
      </c>
      <c r="B640" s="32" t="s">
        <v>17</v>
      </c>
      <c r="C640" s="32" t="s">
        <v>17</v>
      </c>
      <c r="D640" s="32" t="s">
        <v>17</v>
      </c>
      <c r="E640" s="32" t="s">
        <v>17</v>
      </c>
      <c r="F640" s="32" t="s">
        <v>17</v>
      </c>
      <c r="G640" s="150">
        <v>28.4955</v>
      </c>
      <c r="H640" s="148" t="s">
        <v>1657</v>
      </c>
      <c r="I640" s="156" t="s">
        <v>1066</v>
      </c>
      <c r="J640" s="159">
        <v>0.5</v>
      </c>
      <c r="K640" s="158">
        <v>2.8495499999999998</v>
      </c>
      <c r="L640" s="157">
        <v>10</v>
      </c>
      <c r="M640" s="148" t="s">
        <v>1669</v>
      </c>
    </row>
    <row r="641" spans="1:13" ht="25.5" customHeight="1" x14ac:dyDescent="0.25">
      <c r="A641" s="149" t="s">
        <v>1005</v>
      </c>
      <c r="B641" s="32" t="s">
        <v>17</v>
      </c>
      <c r="C641" s="32" t="s">
        <v>17</v>
      </c>
      <c r="D641" s="32" t="s">
        <v>17</v>
      </c>
      <c r="E641" s="32" t="s">
        <v>17</v>
      </c>
      <c r="F641" s="32" t="s">
        <v>17</v>
      </c>
      <c r="G641" s="150">
        <v>61.71</v>
      </c>
      <c r="H641" s="148" t="s">
        <v>1657</v>
      </c>
      <c r="I641" s="156" t="s">
        <v>1066</v>
      </c>
      <c r="J641" s="159">
        <v>1</v>
      </c>
      <c r="K641" s="158">
        <v>4.1139999999999999</v>
      </c>
      <c r="L641" s="157">
        <v>15</v>
      </c>
      <c r="M641" s="148" t="s">
        <v>1669</v>
      </c>
    </row>
    <row r="642" spans="1:13" ht="15" customHeight="1" x14ac:dyDescent="0.25">
      <c r="A642" s="149" t="s">
        <v>1637</v>
      </c>
      <c r="B642" s="32" t="s">
        <v>17</v>
      </c>
      <c r="C642" s="32" t="s">
        <v>17</v>
      </c>
      <c r="D642" s="32" t="s">
        <v>17</v>
      </c>
      <c r="E642" s="32" t="s">
        <v>17</v>
      </c>
      <c r="F642" s="32" t="s">
        <v>17</v>
      </c>
      <c r="G642" s="150">
        <v>116.92800000000001</v>
      </c>
      <c r="H642" s="148" t="s">
        <v>1657</v>
      </c>
      <c r="I642" s="156" t="s">
        <v>1066</v>
      </c>
      <c r="J642" s="159">
        <v>1</v>
      </c>
      <c r="K642" s="158">
        <v>3.8976000000000002</v>
      </c>
      <c r="L642" s="157">
        <v>30</v>
      </c>
      <c r="M642" s="148" t="s">
        <v>1669</v>
      </c>
    </row>
    <row r="643" spans="1:13" ht="15" customHeight="1" x14ac:dyDescent="0.25">
      <c r="A643" s="149" t="s">
        <v>1636</v>
      </c>
      <c r="B643" s="32" t="s">
        <v>17</v>
      </c>
      <c r="C643" s="32" t="s">
        <v>17</v>
      </c>
      <c r="D643" s="32" t="s">
        <v>17</v>
      </c>
      <c r="E643" s="32" t="s">
        <v>17</v>
      </c>
      <c r="F643" s="32" t="s">
        <v>17</v>
      </c>
      <c r="G643" s="150">
        <v>203.28</v>
      </c>
      <c r="H643" s="148" t="s">
        <v>1658</v>
      </c>
      <c r="I643" s="156" t="s">
        <v>944</v>
      </c>
      <c r="J643" s="159">
        <v>100</v>
      </c>
      <c r="K643" s="158">
        <v>10.164</v>
      </c>
      <c r="L643" s="157">
        <v>20</v>
      </c>
      <c r="M643" s="148" t="s">
        <v>1669</v>
      </c>
    </row>
    <row r="644" spans="1:13" ht="15" customHeight="1" x14ac:dyDescent="0.25">
      <c r="A644" s="149" t="s">
        <v>1634</v>
      </c>
      <c r="B644" s="32" t="s">
        <v>17</v>
      </c>
      <c r="C644" s="32" t="s">
        <v>17</v>
      </c>
      <c r="D644" s="32" t="s">
        <v>17</v>
      </c>
      <c r="E644" s="32" t="s">
        <v>17</v>
      </c>
      <c r="F644" s="32" t="s">
        <v>17</v>
      </c>
      <c r="G644" s="150">
        <v>74.591999999999999</v>
      </c>
      <c r="H644" s="148" t="s">
        <v>1659</v>
      </c>
      <c r="I644" s="156" t="s">
        <v>944</v>
      </c>
      <c r="J644" s="159">
        <v>100</v>
      </c>
      <c r="K644" s="158">
        <v>14.9184</v>
      </c>
      <c r="L644" s="157">
        <v>5</v>
      </c>
      <c r="M644" s="148" t="s">
        <v>1669</v>
      </c>
    </row>
    <row r="645" spans="1:13" ht="25.5" customHeight="1" x14ac:dyDescent="0.25">
      <c r="A645" s="149" t="s">
        <v>1005</v>
      </c>
      <c r="B645" s="32" t="s">
        <v>17</v>
      </c>
      <c r="C645" s="32" t="s">
        <v>17</v>
      </c>
      <c r="D645" s="32" t="s">
        <v>17</v>
      </c>
      <c r="E645" s="32" t="s">
        <v>17</v>
      </c>
      <c r="F645" s="32" t="s">
        <v>17</v>
      </c>
      <c r="G645" s="150">
        <v>446.48999999999995</v>
      </c>
      <c r="H645" s="148" t="s">
        <v>1660</v>
      </c>
      <c r="I645" s="156" t="s">
        <v>1066</v>
      </c>
      <c r="J645" s="159">
        <v>5</v>
      </c>
      <c r="K645" s="158">
        <v>29.765999999999998</v>
      </c>
      <c r="L645" s="157">
        <v>15</v>
      </c>
      <c r="M645" s="148" t="s">
        <v>1669</v>
      </c>
    </row>
    <row r="646" spans="1:13" ht="15" customHeight="1" x14ac:dyDescent="0.25">
      <c r="A646" s="149" t="s">
        <v>1634</v>
      </c>
      <c r="B646" s="32" t="s">
        <v>17</v>
      </c>
      <c r="C646" s="32" t="s">
        <v>17</v>
      </c>
      <c r="D646" s="32" t="s">
        <v>17</v>
      </c>
      <c r="E646" s="32" t="s">
        <v>17</v>
      </c>
      <c r="F646" s="32" t="s">
        <v>17</v>
      </c>
      <c r="G646" s="150">
        <v>92.467199999999991</v>
      </c>
      <c r="H646" s="148" t="s">
        <v>1661</v>
      </c>
      <c r="I646" s="156" t="s">
        <v>944</v>
      </c>
      <c r="J646" s="159">
        <v>100</v>
      </c>
      <c r="K646" s="158">
        <v>15.411199999999999</v>
      </c>
      <c r="L646" s="157">
        <v>6</v>
      </c>
      <c r="M646" s="148" t="s">
        <v>1669</v>
      </c>
    </row>
    <row r="647" spans="1:13" ht="15" customHeight="1" x14ac:dyDescent="0.25">
      <c r="A647" s="149" t="s">
        <v>1634</v>
      </c>
      <c r="B647" s="32" t="s">
        <v>17</v>
      </c>
      <c r="C647" s="32" t="s">
        <v>17</v>
      </c>
      <c r="D647" s="32" t="s">
        <v>17</v>
      </c>
      <c r="E647" s="32" t="s">
        <v>17</v>
      </c>
      <c r="F647" s="32" t="s">
        <v>17</v>
      </c>
      <c r="G647" s="150">
        <v>224</v>
      </c>
      <c r="H647" s="148" t="s">
        <v>1662</v>
      </c>
      <c r="I647" s="156" t="s">
        <v>944</v>
      </c>
      <c r="J647" s="159">
        <v>200</v>
      </c>
      <c r="K647" s="158">
        <v>22.4</v>
      </c>
      <c r="L647" s="157">
        <v>10</v>
      </c>
      <c r="M647" s="148" t="s">
        <v>1669</v>
      </c>
    </row>
    <row r="648" spans="1:13" ht="15" customHeight="1" x14ac:dyDescent="0.25">
      <c r="A648" s="149" t="s">
        <v>1634</v>
      </c>
      <c r="B648" s="32" t="s">
        <v>17</v>
      </c>
      <c r="C648" s="32" t="s">
        <v>17</v>
      </c>
      <c r="D648" s="32" t="s">
        <v>17</v>
      </c>
      <c r="E648" s="32" t="s">
        <v>17</v>
      </c>
      <c r="F648" s="32" t="s">
        <v>17</v>
      </c>
      <c r="G648" s="150">
        <v>336</v>
      </c>
      <c r="H648" s="148" t="s">
        <v>1662</v>
      </c>
      <c r="I648" s="156" t="s">
        <v>944</v>
      </c>
      <c r="J648" s="159">
        <v>150</v>
      </c>
      <c r="K648" s="158">
        <v>16.8</v>
      </c>
      <c r="L648" s="157">
        <v>20</v>
      </c>
      <c r="M648" s="148" t="s">
        <v>1669</v>
      </c>
    </row>
    <row r="649" spans="1:13" ht="15" customHeight="1" x14ac:dyDescent="0.25">
      <c r="A649" s="149" t="s">
        <v>999</v>
      </c>
      <c r="B649" s="32" t="s">
        <v>17</v>
      </c>
      <c r="C649" s="32" t="s">
        <v>17</v>
      </c>
      <c r="D649" s="32" t="s">
        <v>17</v>
      </c>
      <c r="E649" s="32" t="s">
        <v>17</v>
      </c>
      <c r="F649" s="32" t="s">
        <v>17</v>
      </c>
      <c r="G649" s="150">
        <v>71.456000000000003</v>
      </c>
      <c r="H649" s="148" t="s">
        <v>1663</v>
      </c>
      <c r="I649" s="156" t="s">
        <v>944</v>
      </c>
      <c r="J649" s="159">
        <v>50</v>
      </c>
      <c r="K649" s="158">
        <v>1.7864</v>
      </c>
      <c r="L649" s="157">
        <v>40</v>
      </c>
      <c r="M649" s="148" t="s">
        <v>1669</v>
      </c>
    </row>
    <row r="650" spans="1:13" ht="15" customHeight="1" x14ac:dyDescent="0.25">
      <c r="A650" s="149" t="s">
        <v>1634</v>
      </c>
      <c r="B650" s="32" t="s">
        <v>17</v>
      </c>
      <c r="C650" s="32" t="s">
        <v>17</v>
      </c>
      <c r="D650" s="32" t="s">
        <v>17</v>
      </c>
      <c r="E650" s="32" t="s">
        <v>17</v>
      </c>
      <c r="F650" s="32" t="s">
        <v>17</v>
      </c>
      <c r="G650" s="150">
        <v>1680</v>
      </c>
      <c r="H650" s="148" t="s">
        <v>1664</v>
      </c>
      <c r="I650" s="156" t="s">
        <v>944</v>
      </c>
      <c r="J650" s="159">
        <v>150</v>
      </c>
      <c r="K650" s="158">
        <v>16.8</v>
      </c>
      <c r="L650" s="157">
        <v>100</v>
      </c>
      <c r="M650" s="148" t="s">
        <v>1669</v>
      </c>
    </row>
    <row r="651" spans="1:13" ht="15" customHeight="1" x14ac:dyDescent="0.25">
      <c r="A651" s="149" t="s">
        <v>1632</v>
      </c>
      <c r="B651" s="32" t="s">
        <v>17</v>
      </c>
      <c r="C651" s="32" t="s">
        <v>17</v>
      </c>
      <c r="D651" s="32" t="s">
        <v>17</v>
      </c>
      <c r="E651" s="32" t="s">
        <v>17</v>
      </c>
      <c r="F651" s="32" t="s">
        <v>17</v>
      </c>
      <c r="G651" s="150">
        <v>44.800000000000004</v>
      </c>
      <c r="H651" s="148" t="s">
        <v>1665</v>
      </c>
      <c r="I651" s="156" t="s">
        <v>944</v>
      </c>
      <c r="J651" s="159">
        <v>100</v>
      </c>
      <c r="K651" s="158">
        <v>4.4800000000000004</v>
      </c>
      <c r="L651" s="157">
        <v>10</v>
      </c>
      <c r="M651" s="148" t="s">
        <v>1669</v>
      </c>
    </row>
    <row r="652" spans="1:13" ht="26.4" x14ac:dyDescent="0.25">
      <c r="A652" s="149" t="s">
        <v>1638</v>
      </c>
      <c r="B652" s="32" t="s">
        <v>17</v>
      </c>
      <c r="C652" s="32" t="s">
        <v>17</v>
      </c>
      <c r="D652" s="32" t="s">
        <v>17</v>
      </c>
      <c r="E652" s="32" t="s">
        <v>17</v>
      </c>
      <c r="F652" s="32" t="s">
        <v>17</v>
      </c>
      <c r="G652" s="150">
        <v>181.52960000000002</v>
      </c>
      <c r="H652" s="148" t="s">
        <v>1666</v>
      </c>
      <c r="I652" s="156" t="s">
        <v>944</v>
      </c>
      <c r="J652" s="159">
        <v>1</v>
      </c>
      <c r="K652" s="158">
        <v>3.630592</v>
      </c>
      <c r="L652" s="157">
        <v>50</v>
      </c>
      <c r="M652" s="148" t="s">
        <v>1669</v>
      </c>
    </row>
    <row r="653" spans="1:13" x14ac:dyDescent="0.25">
      <c r="A653" s="149" t="s">
        <v>1634</v>
      </c>
      <c r="B653" s="32" t="s">
        <v>17</v>
      </c>
      <c r="C653" s="32" t="s">
        <v>17</v>
      </c>
      <c r="D653" s="32" t="s">
        <v>17</v>
      </c>
      <c r="E653" s="32" t="s">
        <v>17</v>
      </c>
      <c r="F653" s="32" t="s">
        <v>17</v>
      </c>
      <c r="G653" s="150">
        <v>851.2</v>
      </c>
      <c r="H653" s="148" t="s">
        <v>1667</v>
      </c>
      <c r="I653" s="156" t="s">
        <v>944</v>
      </c>
      <c r="J653" s="159">
        <v>200</v>
      </c>
      <c r="K653" s="158">
        <v>21.28</v>
      </c>
      <c r="L653" s="157">
        <v>40</v>
      </c>
      <c r="M653" s="148" t="s">
        <v>1669</v>
      </c>
    </row>
    <row r="654" spans="1:13" x14ac:dyDescent="0.25">
      <c r="A654" s="149" t="s">
        <v>712</v>
      </c>
      <c r="B654" s="32" t="s">
        <v>17</v>
      </c>
      <c r="C654" s="32" t="s">
        <v>17</v>
      </c>
      <c r="D654" s="32" t="s">
        <v>17</v>
      </c>
      <c r="E654" s="32" t="s">
        <v>17</v>
      </c>
      <c r="F654" s="32" t="s">
        <v>17</v>
      </c>
      <c r="G654" s="150">
        <v>72.575999999999993</v>
      </c>
      <c r="H654" s="148" t="s">
        <v>1668</v>
      </c>
      <c r="I654" s="156" t="s">
        <v>944</v>
      </c>
      <c r="J654" s="159">
        <v>50</v>
      </c>
      <c r="K654" s="158">
        <v>1.6128</v>
      </c>
      <c r="L654" s="157">
        <v>45</v>
      </c>
      <c r="M654" s="148" t="s">
        <v>1669</v>
      </c>
    </row>
    <row r="655" spans="1:13" x14ac:dyDescent="0.25">
      <c r="A655" s="149" t="s">
        <v>1639</v>
      </c>
      <c r="B655" s="32" t="s">
        <v>17</v>
      </c>
      <c r="C655" s="32" t="s">
        <v>17</v>
      </c>
      <c r="D655" s="32" t="s">
        <v>17</v>
      </c>
      <c r="E655" s="32" t="s">
        <v>17</v>
      </c>
      <c r="F655" s="32" t="s">
        <v>17</v>
      </c>
      <c r="G655" s="150">
        <v>94.864000000000004</v>
      </c>
      <c r="H655" s="148" t="s">
        <v>1668</v>
      </c>
      <c r="I655" s="156" t="s">
        <v>944</v>
      </c>
      <c r="J655" s="159">
        <v>10</v>
      </c>
      <c r="K655" s="158">
        <v>9.4863999999999997</v>
      </c>
      <c r="L655" s="157">
        <v>10</v>
      </c>
      <c r="M655" s="148" t="s">
        <v>1669</v>
      </c>
    </row>
    <row r="656" spans="1:13" x14ac:dyDescent="0.25">
      <c r="A656" s="149" t="s">
        <v>1670</v>
      </c>
      <c r="B656" s="32" t="s">
        <v>17</v>
      </c>
      <c r="C656" s="32" t="s">
        <v>17</v>
      </c>
      <c r="D656" s="32" t="s">
        <v>17</v>
      </c>
      <c r="E656" s="32" t="s">
        <v>17</v>
      </c>
      <c r="F656" s="32" t="s">
        <v>17</v>
      </c>
      <c r="G656" s="150">
        <v>180.89500000000001</v>
      </c>
      <c r="H656" s="148" t="s">
        <v>1703</v>
      </c>
      <c r="I656" s="156" t="s">
        <v>944</v>
      </c>
      <c r="J656" s="159">
        <v>1</v>
      </c>
      <c r="K656" s="158">
        <v>3.6179000000000001</v>
      </c>
      <c r="L656" s="157">
        <v>50</v>
      </c>
      <c r="M656" s="148" t="s">
        <v>1669</v>
      </c>
    </row>
    <row r="657" spans="1:13" ht="15" customHeight="1" x14ac:dyDescent="0.25">
      <c r="A657" s="149" t="s">
        <v>1630</v>
      </c>
      <c r="B657" s="32" t="s">
        <v>17</v>
      </c>
      <c r="C657" s="32" t="s">
        <v>17</v>
      </c>
      <c r="D657" s="32" t="s">
        <v>17</v>
      </c>
      <c r="E657" s="32" t="s">
        <v>17</v>
      </c>
      <c r="F657" s="32" t="s">
        <v>17</v>
      </c>
      <c r="G657" s="150">
        <v>140.35999999999999</v>
      </c>
      <c r="H657" s="148" t="s">
        <v>1704</v>
      </c>
      <c r="I657" s="156" t="s">
        <v>944</v>
      </c>
      <c r="J657" s="159">
        <v>1</v>
      </c>
      <c r="K657" s="158">
        <v>3.5089999999999999</v>
      </c>
      <c r="L657" s="157">
        <v>40</v>
      </c>
      <c r="M657" s="148" t="s">
        <v>1669</v>
      </c>
    </row>
    <row r="658" spans="1:13" ht="15" customHeight="1" x14ac:dyDescent="0.25">
      <c r="A658" s="149" t="s">
        <v>1671</v>
      </c>
      <c r="B658" s="32" t="s">
        <v>17</v>
      </c>
      <c r="C658" s="32" t="s">
        <v>17</v>
      </c>
      <c r="D658" s="32" t="s">
        <v>17</v>
      </c>
      <c r="E658" s="32" t="s">
        <v>17</v>
      </c>
      <c r="F658" s="32" t="s">
        <v>17</v>
      </c>
      <c r="G658" s="150">
        <v>189.73</v>
      </c>
      <c r="H658" s="148" t="s">
        <v>1705</v>
      </c>
      <c r="I658" s="156" t="s">
        <v>1019</v>
      </c>
      <c r="J658" s="159">
        <v>10</v>
      </c>
      <c r="K658" s="158">
        <v>9.4864999999999995</v>
      </c>
      <c r="L658" s="157">
        <v>20</v>
      </c>
      <c r="M658" s="148" t="s">
        <v>1669</v>
      </c>
    </row>
    <row r="659" spans="1:13" ht="15" customHeight="1" x14ac:dyDescent="0.25">
      <c r="A659" s="149" t="s">
        <v>1672</v>
      </c>
      <c r="B659" s="32" t="s">
        <v>17</v>
      </c>
      <c r="C659" s="32" t="s">
        <v>17</v>
      </c>
      <c r="D659" s="32" t="s">
        <v>17</v>
      </c>
      <c r="E659" s="32" t="s">
        <v>17</v>
      </c>
      <c r="F659" s="32" t="s">
        <v>17</v>
      </c>
      <c r="G659" s="150">
        <v>128.13</v>
      </c>
      <c r="H659" s="148" t="s">
        <v>1706</v>
      </c>
      <c r="I659" s="156" t="s">
        <v>944</v>
      </c>
      <c r="J659" s="159">
        <v>1</v>
      </c>
      <c r="K659" s="158">
        <v>1.6016250000000001</v>
      </c>
      <c r="L659" s="157">
        <v>80</v>
      </c>
      <c r="M659" s="148" t="s">
        <v>1669</v>
      </c>
    </row>
    <row r="660" spans="1:13" ht="15" customHeight="1" x14ac:dyDescent="0.25">
      <c r="A660" s="149" t="s">
        <v>1630</v>
      </c>
      <c r="B660" s="32" t="s">
        <v>17</v>
      </c>
      <c r="C660" s="32" t="s">
        <v>17</v>
      </c>
      <c r="D660" s="32" t="s">
        <v>17</v>
      </c>
      <c r="E660" s="32" t="s">
        <v>17</v>
      </c>
      <c r="F660" s="32" t="s">
        <v>17</v>
      </c>
      <c r="G660" s="150">
        <v>140.35999999999999</v>
      </c>
      <c r="H660" s="148" t="s">
        <v>1707</v>
      </c>
      <c r="I660" s="156" t="s">
        <v>944</v>
      </c>
      <c r="J660" s="159">
        <v>1</v>
      </c>
      <c r="K660" s="158">
        <v>3.5089999999999999</v>
      </c>
      <c r="L660" s="157">
        <v>40</v>
      </c>
      <c r="M660" s="148" t="s">
        <v>1669</v>
      </c>
    </row>
    <row r="661" spans="1:13" ht="15" customHeight="1" x14ac:dyDescent="0.25">
      <c r="A661" s="149" t="s">
        <v>1673</v>
      </c>
      <c r="B661" s="32" t="s">
        <v>17</v>
      </c>
      <c r="C661" s="32" t="s">
        <v>17</v>
      </c>
      <c r="D661" s="32" t="s">
        <v>17</v>
      </c>
      <c r="E661" s="32" t="s">
        <v>17</v>
      </c>
      <c r="F661" s="32" t="s">
        <v>17</v>
      </c>
      <c r="G661" s="150">
        <v>1143.28</v>
      </c>
      <c r="H661" s="148" t="s">
        <v>1708</v>
      </c>
      <c r="I661" s="156" t="s">
        <v>944</v>
      </c>
      <c r="J661" s="159">
        <v>1</v>
      </c>
      <c r="K661" s="158">
        <v>11.4328</v>
      </c>
      <c r="L661" s="157">
        <v>100</v>
      </c>
      <c r="M661" s="148" t="s">
        <v>1669</v>
      </c>
    </row>
    <row r="662" spans="1:13" ht="15" customHeight="1" x14ac:dyDescent="0.25">
      <c r="A662" s="149" t="s">
        <v>1674</v>
      </c>
      <c r="B662" s="32" t="s">
        <v>17</v>
      </c>
      <c r="C662" s="32" t="s">
        <v>17</v>
      </c>
      <c r="D662" s="32" t="s">
        <v>17</v>
      </c>
      <c r="E662" s="32" t="s">
        <v>17</v>
      </c>
      <c r="F662" s="32" t="s">
        <v>17</v>
      </c>
      <c r="G662" s="150">
        <v>246.4</v>
      </c>
      <c r="H662" s="148" t="s">
        <v>1709</v>
      </c>
      <c r="I662" s="156" t="s">
        <v>944</v>
      </c>
      <c r="J662" s="159">
        <v>1</v>
      </c>
      <c r="K662" s="158">
        <v>2.464</v>
      </c>
      <c r="L662" s="157">
        <v>100</v>
      </c>
      <c r="M662" s="148" t="s">
        <v>1669</v>
      </c>
    </row>
    <row r="663" spans="1:13" ht="15" customHeight="1" x14ac:dyDescent="0.25">
      <c r="A663" s="149" t="s">
        <v>1675</v>
      </c>
      <c r="B663" s="32" t="s">
        <v>17</v>
      </c>
      <c r="C663" s="32" t="s">
        <v>17</v>
      </c>
      <c r="D663" s="32" t="s">
        <v>17</v>
      </c>
      <c r="E663" s="32" t="s">
        <v>17</v>
      </c>
      <c r="F663" s="32" t="s">
        <v>17</v>
      </c>
      <c r="G663" s="150">
        <v>468.21600000000001</v>
      </c>
      <c r="H663" s="148" t="s">
        <v>1709</v>
      </c>
      <c r="I663" s="156" t="s">
        <v>944</v>
      </c>
      <c r="J663" s="159">
        <v>1</v>
      </c>
      <c r="K663" s="158">
        <v>1.5607200000000001</v>
      </c>
      <c r="L663" s="157">
        <v>300</v>
      </c>
      <c r="M663" s="148" t="s">
        <v>1669</v>
      </c>
    </row>
    <row r="664" spans="1:13" ht="15" customHeight="1" x14ac:dyDescent="0.25">
      <c r="A664" s="149" t="s">
        <v>1676</v>
      </c>
      <c r="B664" s="32" t="s">
        <v>17</v>
      </c>
      <c r="C664" s="32" t="s">
        <v>17</v>
      </c>
      <c r="D664" s="32" t="s">
        <v>17</v>
      </c>
      <c r="E664" s="32" t="s">
        <v>17</v>
      </c>
      <c r="F664" s="32" t="s">
        <v>17</v>
      </c>
      <c r="G664" s="150">
        <v>74.591999999999999</v>
      </c>
      <c r="H664" s="148" t="s">
        <v>1710</v>
      </c>
      <c r="I664" s="156" t="s">
        <v>944</v>
      </c>
      <c r="J664" s="159">
        <v>100</v>
      </c>
      <c r="K664" s="158">
        <v>8.2880000000000003</v>
      </c>
      <c r="L664" s="157">
        <v>9</v>
      </c>
      <c r="M664" s="148" t="s">
        <v>1669</v>
      </c>
    </row>
    <row r="665" spans="1:13" ht="15" customHeight="1" x14ac:dyDescent="0.25">
      <c r="A665" s="149" t="s">
        <v>1677</v>
      </c>
      <c r="B665" s="32" t="s">
        <v>17</v>
      </c>
      <c r="C665" s="32" t="s">
        <v>17</v>
      </c>
      <c r="D665" s="32" t="s">
        <v>17</v>
      </c>
      <c r="E665" s="32" t="s">
        <v>17</v>
      </c>
      <c r="F665" s="32" t="s">
        <v>17</v>
      </c>
      <c r="G665" s="150">
        <v>84.22399999999999</v>
      </c>
      <c r="H665" s="148" t="s">
        <v>1710</v>
      </c>
      <c r="I665" s="156" t="s">
        <v>944</v>
      </c>
      <c r="J665" s="159">
        <v>100</v>
      </c>
      <c r="K665" s="158">
        <v>8.4223999999999997</v>
      </c>
      <c r="L665" s="157">
        <v>10</v>
      </c>
      <c r="M665" s="148" t="s">
        <v>1669</v>
      </c>
    </row>
    <row r="666" spans="1:13" ht="15" customHeight="1" x14ac:dyDescent="0.25">
      <c r="A666" s="149" t="s">
        <v>1678</v>
      </c>
      <c r="B666" s="32" t="s">
        <v>17</v>
      </c>
      <c r="C666" s="32" t="s">
        <v>17</v>
      </c>
      <c r="D666" s="32" t="s">
        <v>17</v>
      </c>
      <c r="E666" s="32" t="s">
        <v>17</v>
      </c>
      <c r="F666" s="32" t="s">
        <v>17</v>
      </c>
      <c r="G666" s="150">
        <v>53.983999999999995</v>
      </c>
      <c r="H666" s="148" t="s">
        <v>1710</v>
      </c>
      <c r="I666" s="156" t="s">
        <v>944</v>
      </c>
      <c r="J666" s="159">
        <v>100</v>
      </c>
      <c r="K666" s="158">
        <v>10.796799999999999</v>
      </c>
      <c r="L666" s="157">
        <v>5</v>
      </c>
      <c r="M666" s="148" t="s">
        <v>1669</v>
      </c>
    </row>
    <row r="667" spans="1:13" ht="15" customHeight="1" x14ac:dyDescent="0.25">
      <c r="A667" s="149" t="s">
        <v>1679</v>
      </c>
      <c r="B667" s="32" t="s">
        <v>17</v>
      </c>
      <c r="C667" s="32" t="s">
        <v>17</v>
      </c>
      <c r="D667" s="32" t="s">
        <v>17</v>
      </c>
      <c r="E667" s="32" t="s">
        <v>17</v>
      </c>
      <c r="F667" s="32" t="s">
        <v>17</v>
      </c>
      <c r="G667" s="150">
        <v>44.79</v>
      </c>
      <c r="H667" s="148" t="s">
        <v>1711</v>
      </c>
      <c r="I667" s="156" t="s">
        <v>944</v>
      </c>
      <c r="J667" s="159">
        <v>1</v>
      </c>
      <c r="K667" s="158">
        <v>0.44790000000000002</v>
      </c>
      <c r="L667" s="157">
        <v>100</v>
      </c>
      <c r="M667" s="148" t="s">
        <v>1669</v>
      </c>
    </row>
    <row r="668" spans="1:13" ht="15" customHeight="1" x14ac:dyDescent="0.25">
      <c r="A668" s="149" t="s">
        <v>1680</v>
      </c>
      <c r="B668" s="32" t="s">
        <v>17</v>
      </c>
      <c r="C668" s="32" t="s">
        <v>17</v>
      </c>
      <c r="D668" s="32" t="s">
        <v>17</v>
      </c>
      <c r="E668" s="32" t="s">
        <v>17</v>
      </c>
      <c r="F668" s="32" t="s">
        <v>17</v>
      </c>
      <c r="G668" s="150">
        <v>36.623999999999995</v>
      </c>
      <c r="H668" s="148" t="s">
        <v>1712</v>
      </c>
      <c r="I668" s="156" t="s">
        <v>944</v>
      </c>
      <c r="J668" s="159">
        <v>100</v>
      </c>
      <c r="K668" s="158">
        <v>7.3247999999999998</v>
      </c>
      <c r="L668" s="157">
        <v>5</v>
      </c>
      <c r="M668" s="148" t="s">
        <v>1669</v>
      </c>
    </row>
    <row r="669" spans="1:13" ht="15" customHeight="1" x14ac:dyDescent="0.25">
      <c r="A669" s="149" t="s">
        <v>1681</v>
      </c>
      <c r="B669" s="32" t="s">
        <v>17</v>
      </c>
      <c r="C669" s="32" t="s">
        <v>17</v>
      </c>
      <c r="D669" s="32" t="s">
        <v>17</v>
      </c>
      <c r="E669" s="32" t="s">
        <v>17</v>
      </c>
      <c r="F669" s="32" t="s">
        <v>17</v>
      </c>
      <c r="G669" s="150">
        <v>61.6</v>
      </c>
      <c r="H669" s="148" t="s">
        <v>1712</v>
      </c>
      <c r="I669" s="156" t="s">
        <v>944</v>
      </c>
      <c r="J669" s="159">
        <v>100</v>
      </c>
      <c r="K669" s="158">
        <v>12.32</v>
      </c>
      <c r="L669" s="157">
        <v>5</v>
      </c>
      <c r="M669" s="148" t="s">
        <v>1669</v>
      </c>
    </row>
    <row r="670" spans="1:13" ht="15" customHeight="1" x14ac:dyDescent="0.25">
      <c r="A670" s="149" t="s">
        <v>1682</v>
      </c>
      <c r="B670" s="32" t="s">
        <v>17</v>
      </c>
      <c r="C670" s="32" t="s">
        <v>17</v>
      </c>
      <c r="D670" s="32" t="s">
        <v>17</v>
      </c>
      <c r="E670" s="32" t="s">
        <v>17</v>
      </c>
      <c r="F670" s="32" t="s">
        <v>17</v>
      </c>
      <c r="G670" s="150">
        <v>36.623999999999995</v>
      </c>
      <c r="H670" s="148" t="s">
        <v>1713</v>
      </c>
      <c r="I670" s="156" t="s">
        <v>944</v>
      </c>
      <c r="J670" s="159">
        <v>100</v>
      </c>
      <c r="K670" s="158">
        <v>7.3247999999999998</v>
      </c>
      <c r="L670" s="157">
        <v>5</v>
      </c>
      <c r="M670" s="148" t="s">
        <v>1669</v>
      </c>
    </row>
    <row r="671" spans="1:13" ht="15" customHeight="1" x14ac:dyDescent="0.25">
      <c r="A671" s="149" t="s">
        <v>1683</v>
      </c>
      <c r="B671" s="32" t="s">
        <v>17</v>
      </c>
      <c r="C671" s="32" t="s">
        <v>17</v>
      </c>
      <c r="D671" s="32" t="s">
        <v>17</v>
      </c>
      <c r="E671" s="32" t="s">
        <v>17</v>
      </c>
      <c r="F671" s="32" t="s">
        <v>17</v>
      </c>
      <c r="G671" s="150">
        <v>61.6</v>
      </c>
      <c r="H671" s="148" t="s">
        <v>1713</v>
      </c>
      <c r="I671" s="156" t="s">
        <v>944</v>
      </c>
      <c r="J671" s="159">
        <v>100</v>
      </c>
      <c r="K671" s="158">
        <v>12.32</v>
      </c>
      <c r="L671" s="157">
        <v>5</v>
      </c>
      <c r="M671" s="148" t="s">
        <v>1669</v>
      </c>
    </row>
    <row r="672" spans="1:13" ht="15" customHeight="1" x14ac:dyDescent="0.25">
      <c r="A672" s="149" t="s">
        <v>1684</v>
      </c>
      <c r="B672" s="32" t="s">
        <v>17</v>
      </c>
      <c r="C672" s="32" t="s">
        <v>17</v>
      </c>
      <c r="D672" s="32" t="s">
        <v>17</v>
      </c>
      <c r="E672" s="32" t="s">
        <v>17</v>
      </c>
      <c r="F672" s="32" t="s">
        <v>17</v>
      </c>
      <c r="G672" s="150">
        <v>67.2</v>
      </c>
      <c r="H672" s="148" t="s">
        <v>1713</v>
      </c>
      <c r="I672" s="156" t="s">
        <v>944</v>
      </c>
      <c r="J672" s="159">
        <v>100</v>
      </c>
      <c r="K672" s="158">
        <v>13.44</v>
      </c>
      <c r="L672" s="157">
        <v>5</v>
      </c>
      <c r="M672" s="148" t="s">
        <v>1669</v>
      </c>
    </row>
    <row r="673" spans="1:13" ht="15" customHeight="1" x14ac:dyDescent="0.25">
      <c r="A673" s="149" t="s">
        <v>1685</v>
      </c>
      <c r="B673" s="32" t="s">
        <v>17</v>
      </c>
      <c r="C673" s="32" t="s">
        <v>17</v>
      </c>
      <c r="D673" s="32" t="s">
        <v>17</v>
      </c>
      <c r="E673" s="32" t="s">
        <v>17</v>
      </c>
      <c r="F673" s="32" t="s">
        <v>17</v>
      </c>
      <c r="G673" s="150">
        <v>78.400000000000006</v>
      </c>
      <c r="H673" s="148" t="s">
        <v>1713</v>
      </c>
      <c r="I673" s="156" t="s">
        <v>944</v>
      </c>
      <c r="J673" s="159">
        <v>100</v>
      </c>
      <c r="K673" s="158">
        <v>15.68</v>
      </c>
      <c r="L673" s="157">
        <v>5</v>
      </c>
      <c r="M673" s="148" t="s">
        <v>1669</v>
      </c>
    </row>
    <row r="674" spans="1:13" ht="15" customHeight="1" x14ac:dyDescent="0.25">
      <c r="A674" s="149" t="s">
        <v>1686</v>
      </c>
      <c r="B674" s="32" t="s">
        <v>17</v>
      </c>
      <c r="C674" s="32" t="s">
        <v>17</v>
      </c>
      <c r="D674" s="32" t="s">
        <v>17</v>
      </c>
      <c r="E674" s="32" t="s">
        <v>17</v>
      </c>
      <c r="F674" s="32" t="s">
        <v>17</v>
      </c>
      <c r="G674" s="150">
        <v>7.73</v>
      </c>
      <c r="H674" s="148" t="s">
        <v>1714</v>
      </c>
      <c r="I674" s="156" t="s">
        <v>944</v>
      </c>
      <c r="J674" s="159">
        <v>100</v>
      </c>
      <c r="K674" s="158">
        <v>7.73</v>
      </c>
      <c r="L674" s="157">
        <v>1</v>
      </c>
      <c r="M674" s="148" t="s">
        <v>1669</v>
      </c>
    </row>
    <row r="675" spans="1:13" ht="15" customHeight="1" x14ac:dyDescent="0.25">
      <c r="A675" s="149" t="s">
        <v>1687</v>
      </c>
      <c r="B675" s="32" t="s">
        <v>17</v>
      </c>
      <c r="C675" s="32" t="s">
        <v>17</v>
      </c>
      <c r="D675" s="32" t="s">
        <v>17</v>
      </c>
      <c r="E675" s="32" t="s">
        <v>17</v>
      </c>
      <c r="F675" s="32" t="s">
        <v>17</v>
      </c>
      <c r="G675" s="150">
        <v>154.88</v>
      </c>
      <c r="H675" s="148" t="s">
        <v>1715</v>
      </c>
      <c r="I675" s="156" t="s">
        <v>944</v>
      </c>
      <c r="J675" s="159">
        <v>1</v>
      </c>
      <c r="K675" s="158">
        <v>1.5488</v>
      </c>
      <c r="L675" s="157">
        <v>100</v>
      </c>
      <c r="M675" s="148" t="s">
        <v>1669</v>
      </c>
    </row>
    <row r="676" spans="1:13" ht="15" customHeight="1" x14ac:dyDescent="0.25">
      <c r="A676" s="149" t="s">
        <v>1688</v>
      </c>
      <c r="B676" s="32" t="s">
        <v>17</v>
      </c>
      <c r="C676" s="32" t="s">
        <v>17</v>
      </c>
      <c r="D676" s="32" t="s">
        <v>17</v>
      </c>
      <c r="E676" s="32" t="s">
        <v>17</v>
      </c>
      <c r="F676" s="32" t="s">
        <v>17</v>
      </c>
      <c r="G676" s="150">
        <v>132.858</v>
      </c>
      <c r="H676" s="148" t="s">
        <v>1715</v>
      </c>
      <c r="I676" s="156" t="s">
        <v>944</v>
      </c>
      <c r="J676" s="159">
        <v>5</v>
      </c>
      <c r="K676" s="158">
        <v>0.26571600000000001</v>
      </c>
      <c r="L676" s="157">
        <v>500</v>
      </c>
      <c r="M676" s="148" t="s">
        <v>1669</v>
      </c>
    </row>
    <row r="677" spans="1:13" ht="15" customHeight="1" x14ac:dyDescent="0.25">
      <c r="A677" s="149" t="s">
        <v>1689</v>
      </c>
      <c r="B677" s="32" t="s">
        <v>17</v>
      </c>
      <c r="C677" s="32" t="s">
        <v>17</v>
      </c>
      <c r="D677" s="32" t="s">
        <v>17</v>
      </c>
      <c r="E677" s="32" t="s">
        <v>17</v>
      </c>
      <c r="F677" s="32" t="s">
        <v>17</v>
      </c>
      <c r="G677" s="150">
        <v>143.6</v>
      </c>
      <c r="H677" s="148" t="s">
        <v>1716</v>
      </c>
      <c r="I677" s="156" t="s">
        <v>944</v>
      </c>
      <c r="J677" s="159">
        <v>1</v>
      </c>
      <c r="K677" s="158">
        <v>1.4359999999999999</v>
      </c>
      <c r="L677" s="157">
        <v>100</v>
      </c>
      <c r="M677" s="148" t="s">
        <v>1669</v>
      </c>
    </row>
    <row r="678" spans="1:13" ht="15" customHeight="1" x14ac:dyDescent="0.25">
      <c r="A678" s="149" t="s">
        <v>1690</v>
      </c>
      <c r="B678" s="32" t="s">
        <v>17</v>
      </c>
      <c r="C678" s="32" t="s">
        <v>17</v>
      </c>
      <c r="D678" s="32" t="s">
        <v>17</v>
      </c>
      <c r="E678" s="32" t="s">
        <v>17</v>
      </c>
      <c r="F678" s="32" t="s">
        <v>17</v>
      </c>
      <c r="G678" s="150">
        <v>50.941000000000003</v>
      </c>
      <c r="H678" s="148" t="s">
        <v>1703</v>
      </c>
      <c r="I678" s="156" t="s">
        <v>944</v>
      </c>
      <c r="J678" s="159">
        <v>1</v>
      </c>
      <c r="K678" s="158">
        <v>5.0941000000000001</v>
      </c>
      <c r="L678" s="157">
        <v>10</v>
      </c>
      <c r="M678" s="148" t="s">
        <v>1669</v>
      </c>
    </row>
    <row r="679" spans="1:13" ht="15" customHeight="1" x14ac:dyDescent="0.25">
      <c r="A679" s="149" t="s">
        <v>1691</v>
      </c>
      <c r="B679" s="32" t="s">
        <v>17</v>
      </c>
      <c r="C679" s="32" t="s">
        <v>17</v>
      </c>
      <c r="D679" s="32" t="s">
        <v>17</v>
      </c>
      <c r="E679" s="32" t="s">
        <v>17</v>
      </c>
      <c r="F679" s="32" t="s">
        <v>17</v>
      </c>
      <c r="G679" s="150">
        <v>157.28789999999998</v>
      </c>
      <c r="H679" s="148" t="s">
        <v>1717</v>
      </c>
      <c r="I679" s="156" t="s">
        <v>944</v>
      </c>
      <c r="J679" s="159">
        <v>1</v>
      </c>
      <c r="K679" s="158">
        <v>1.5728789999999999</v>
      </c>
      <c r="L679" s="157">
        <v>100</v>
      </c>
      <c r="M679" s="148" t="s">
        <v>1669</v>
      </c>
    </row>
    <row r="680" spans="1:13" ht="15" customHeight="1" x14ac:dyDescent="0.25">
      <c r="A680" s="149" t="s">
        <v>1692</v>
      </c>
      <c r="B680" s="32" t="s">
        <v>17</v>
      </c>
      <c r="C680" s="32" t="s">
        <v>17</v>
      </c>
      <c r="D680" s="32" t="s">
        <v>17</v>
      </c>
      <c r="E680" s="32" t="s">
        <v>17</v>
      </c>
      <c r="F680" s="32" t="s">
        <v>17</v>
      </c>
      <c r="G680" s="150">
        <v>210.47950000000003</v>
      </c>
      <c r="H680" s="148" t="s">
        <v>1717</v>
      </c>
      <c r="I680" s="156" t="s">
        <v>944</v>
      </c>
      <c r="J680" s="159">
        <v>1</v>
      </c>
      <c r="K680" s="158">
        <v>2.1047950000000002</v>
      </c>
      <c r="L680" s="157">
        <v>100</v>
      </c>
      <c r="M680" s="148" t="s">
        <v>1669</v>
      </c>
    </row>
    <row r="681" spans="1:13" ht="15" customHeight="1" x14ac:dyDescent="0.25">
      <c r="A681" s="149" t="s">
        <v>1693</v>
      </c>
      <c r="B681" s="32" t="s">
        <v>17</v>
      </c>
      <c r="C681" s="32" t="s">
        <v>17</v>
      </c>
      <c r="D681" s="32" t="s">
        <v>17</v>
      </c>
      <c r="E681" s="32" t="s">
        <v>17</v>
      </c>
      <c r="F681" s="32" t="s">
        <v>17</v>
      </c>
      <c r="G681" s="150">
        <v>89.320000000000007</v>
      </c>
      <c r="H681" s="148" t="s">
        <v>1718</v>
      </c>
      <c r="I681" s="156" t="s">
        <v>944</v>
      </c>
      <c r="J681" s="159">
        <v>1</v>
      </c>
      <c r="K681" s="158">
        <v>3.5728000000000003E-2</v>
      </c>
      <c r="L681" s="157">
        <v>2500</v>
      </c>
      <c r="M681" s="148" t="s">
        <v>1669</v>
      </c>
    </row>
    <row r="682" spans="1:13" ht="15" customHeight="1" x14ac:dyDescent="0.25">
      <c r="A682" s="149" t="s">
        <v>1694</v>
      </c>
      <c r="B682" s="32" t="s">
        <v>17</v>
      </c>
      <c r="C682" s="32" t="s">
        <v>17</v>
      </c>
      <c r="D682" s="32" t="s">
        <v>17</v>
      </c>
      <c r="E682" s="32" t="s">
        <v>17</v>
      </c>
      <c r="F682" s="32" t="s">
        <v>17</v>
      </c>
      <c r="G682" s="150">
        <v>250.88</v>
      </c>
      <c r="H682" s="148" t="s">
        <v>1719</v>
      </c>
      <c r="I682" s="156" t="s">
        <v>944</v>
      </c>
      <c r="J682" s="159">
        <v>1</v>
      </c>
      <c r="K682" s="158">
        <v>0.12544</v>
      </c>
      <c r="L682" s="157">
        <v>2000</v>
      </c>
      <c r="M682" s="148" t="s">
        <v>1669</v>
      </c>
    </row>
    <row r="683" spans="1:13" ht="15" customHeight="1" x14ac:dyDescent="0.25">
      <c r="A683" s="149" t="s">
        <v>1695</v>
      </c>
      <c r="B683" s="32" t="s">
        <v>17</v>
      </c>
      <c r="C683" s="32" t="s">
        <v>17</v>
      </c>
      <c r="D683" s="32" t="s">
        <v>17</v>
      </c>
      <c r="E683" s="32" t="s">
        <v>17</v>
      </c>
      <c r="F683" s="32" t="s">
        <v>17</v>
      </c>
      <c r="G683" s="150">
        <v>262.08</v>
      </c>
      <c r="H683" s="148" t="s">
        <v>1719</v>
      </c>
      <c r="I683" s="156" t="s">
        <v>944</v>
      </c>
      <c r="J683" s="159">
        <v>1</v>
      </c>
      <c r="K683" s="158">
        <v>0.13103999999999999</v>
      </c>
      <c r="L683" s="157">
        <v>2000</v>
      </c>
      <c r="M683" s="148" t="s">
        <v>1669</v>
      </c>
    </row>
    <row r="684" spans="1:13" ht="15" customHeight="1" x14ac:dyDescent="0.25">
      <c r="A684" s="149" t="s">
        <v>1696</v>
      </c>
      <c r="B684" s="32" t="s">
        <v>17</v>
      </c>
      <c r="C684" s="32" t="s">
        <v>17</v>
      </c>
      <c r="D684" s="32" t="s">
        <v>17</v>
      </c>
      <c r="E684" s="32" t="s">
        <v>17</v>
      </c>
      <c r="F684" s="32" t="s">
        <v>17</v>
      </c>
      <c r="G684" s="150">
        <v>66.75</v>
      </c>
      <c r="H684" s="148" t="s">
        <v>1720</v>
      </c>
      <c r="I684" s="156" t="s">
        <v>1727</v>
      </c>
      <c r="J684" s="159">
        <v>50</v>
      </c>
      <c r="K684" s="158">
        <v>1.66875</v>
      </c>
      <c r="L684" s="157">
        <v>40</v>
      </c>
      <c r="M684" s="148" t="s">
        <v>1669</v>
      </c>
    </row>
    <row r="685" spans="1:13" ht="15" customHeight="1" x14ac:dyDescent="0.25">
      <c r="A685" s="149" t="s">
        <v>1697</v>
      </c>
      <c r="B685" s="32" t="s">
        <v>17</v>
      </c>
      <c r="C685" s="32" t="s">
        <v>17</v>
      </c>
      <c r="D685" s="32" t="s">
        <v>17</v>
      </c>
      <c r="E685" s="32" t="s">
        <v>17</v>
      </c>
      <c r="F685" s="32" t="s">
        <v>17</v>
      </c>
      <c r="G685" s="150">
        <v>948.64</v>
      </c>
      <c r="H685" s="148" t="s">
        <v>1721</v>
      </c>
      <c r="I685" s="156" t="s">
        <v>944</v>
      </c>
      <c r="J685" s="159">
        <v>1</v>
      </c>
      <c r="K685" s="158">
        <v>9.4863999999999997</v>
      </c>
      <c r="L685" s="157">
        <v>100</v>
      </c>
      <c r="M685" s="148" t="s">
        <v>1669</v>
      </c>
    </row>
    <row r="686" spans="1:13" ht="15" customHeight="1" x14ac:dyDescent="0.25">
      <c r="A686" s="149" t="s">
        <v>1698</v>
      </c>
      <c r="B686" s="32" t="s">
        <v>17</v>
      </c>
      <c r="C686" s="32" t="s">
        <v>17</v>
      </c>
      <c r="D686" s="32" t="s">
        <v>17</v>
      </c>
      <c r="E686" s="32" t="s">
        <v>17</v>
      </c>
      <c r="F686" s="32" t="s">
        <v>17</v>
      </c>
      <c r="G686" s="150">
        <v>427.59000000000003</v>
      </c>
      <c r="H686" s="148" t="s">
        <v>1722</v>
      </c>
      <c r="I686" s="156" t="s">
        <v>1019</v>
      </c>
      <c r="J686" s="159">
        <v>1</v>
      </c>
      <c r="K686" s="158">
        <v>1.4253</v>
      </c>
      <c r="L686" s="157">
        <v>300</v>
      </c>
      <c r="M686" s="148" t="s">
        <v>1669</v>
      </c>
    </row>
    <row r="687" spans="1:13" ht="15" customHeight="1" x14ac:dyDescent="0.25">
      <c r="A687" s="149" t="s">
        <v>652</v>
      </c>
      <c r="B687" s="32" t="s">
        <v>17</v>
      </c>
      <c r="C687" s="32" t="s">
        <v>17</v>
      </c>
      <c r="D687" s="32" t="s">
        <v>17</v>
      </c>
      <c r="E687" s="32" t="s">
        <v>17</v>
      </c>
      <c r="F687" s="32" t="s">
        <v>17</v>
      </c>
      <c r="G687" s="150">
        <v>19.96</v>
      </c>
      <c r="H687" s="148" t="s">
        <v>1723</v>
      </c>
      <c r="I687" s="156" t="s">
        <v>944</v>
      </c>
      <c r="J687" s="159">
        <v>1</v>
      </c>
      <c r="K687" s="158">
        <v>4.99E-2</v>
      </c>
      <c r="L687" s="157">
        <v>400</v>
      </c>
      <c r="M687" s="148" t="s">
        <v>1669</v>
      </c>
    </row>
    <row r="688" spans="1:13" ht="15" customHeight="1" x14ac:dyDescent="0.25">
      <c r="A688" s="149" t="s">
        <v>1698</v>
      </c>
      <c r="B688" s="32" t="s">
        <v>17</v>
      </c>
      <c r="C688" s="32" t="s">
        <v>17</v>
      </c>
      <c r="D688" s="32" t="s">
        <v>17</v>
      </c>
      <c r="E688" s="32" t="s">
        <v>17</v>
      </c>
      <c r="F688" s="32" t="s">
        <v>17</v>
      </c>
      <c r="G688" s="150">
        <v>60.870000000000005</v>
      </c>
      <c r="H688" s="148" t="s">
        <v>1723</v>
      </c>
      <c r="I688" s="156" t="s">
        <v>944</v>
      </c>
      <c r="J688" s="159">
        <v>1</v>
      </c>
      <c r="K688" s="158">
        <v>1.2174</v>
      </c>
      <c r="L688" s="157">
        <v>50</v>
      </c>
      <c r="M688" s="148" t="s">
        <v>1669</v>
      </c>
    </row>
    <row r="689" spans="1:13" ht="15" customHeight="1" x14ac:dyDescent="0.25">
      <c r="A689" s="149" t="s">
        <v>295</v>
      </c>
      <c r="B689" s="32" t="s">
        <v>17</v>
      </c>
      <c r="C689" s="32" t="s">
        <v>17</v>
      </c>
      <c r="D689" s="32" t="s">
        <v>17</v>
      </c>
      <c r="E689" s="32" t="s">
        <v>17</v>
      </c>
      <c r="F689" s="32" t="s">
        <v>17</v>
      </c>
      <c r="G689" s="150">
        <v>243.71200000000002</v>
      </c>
      <c r="H689" s="148" t="s">
        <v>1724</v>
      </c>
      <c r="I689" s="156" t="s">
        <v>1728</v>
      </c>
      <c r="J689" s="159">
        <v>100</v>
      </c>
      <c r="K689" s="158">
        <v>12.185600000000001</v>
      </c>
      <c r="L689" s="157">
        <v>20</v>
      </c>
      <c r="M689" s="148" t="s">
        <v>1669</v>
      </c>
    </row>
    <row r="690" spans="1:13" ht="15" customHeight="1" x14ac:dyDescent="0.25">
      <c r="A690" s="149" t="s">
        <v>1699</v>
      </c>
      <c r="B690" s="32" t="s">
        <v>17</v>
      </c>
      <c r="C690" s="32" t="s">
        <v>17</v>
      </c>
      <c r="D690" s="32" t="s">
        <v>17</v>
      </c>
      <c r="E690" s="32" t="s">
        <v>17</v>
      </c>
      <c r="F690" s="32" t="s">
        <v>17</v>
      </c>
      <c r="G690" s="150">
        <v>515.20000000000005</v>
      </c>
      <c r="H690" s="148" t="s">
        <v>1725</v>
      </c>
      <c r="I690" s="156" t="s">
        <v>944</v>
      </c>
      <c r="J690" s="159">
        <v>100</v>
      </c>
      <c r="K690" s="158">
        <v>5.1520000000000001</v>
      </c>
      <c r="L690" s="157">
        <v>100</v>
      </c>
      <c r="M690" s="148" t="s">
        <v>1669</v>
      </c>
    </row>
    <row r="691" spans="1:13" ht="15" customHeight="1" x14ac:dyDescent="0.25">
      <c r="A691" s="149" t="s">
        <v>1700</v>
      </c>
      <c r="B691" s="32" t="s">
        <v>17</v>
      </c>
      <c r="C691" s="32" t="s">
        <v>17</v>
      </c>
      <c r="D691" s="32" t="s">
        <v>17</v>
      </c>
      <c r="E691" s="32" t="s">
        <v>17</v>
      </c>
      <c r="F691" s="32" t="s">
        <v>17</v>
      </c>
      <c r="G691" s="150">
        <v>601.44000000000005</v>
      </c>
      <c r="H691" s="148" t="s">
        <v>1725</v>
      </c>
      <c r="I691" s="156" t="s">
        <v>944</v>
      </c>
      <c r="J691" s="159">
        <v>100</v>
      </c>
      <c r="K691" s="158">
        <v>6.0144000000000002</v>
      </c>
      <c r="L691" s="157">
        <v>100</v>
      </c>
      <c r="M691" s="148" t="s">
        <v>1669</v>
      </c>
    </row>
    <row r="692" spans="1:13" ht="15" customHeight="1" x14ac:dyDescent="0.25">
      <c r="A692" s="149" t="s">
        <v>1701</v>
      </c>
      <c r="B692" s="32" t="s">
        <v>17</v>
      </c>
      <c r="C692" s="32" t="s">
        <v>17</v>
      </c>
      <c r="D692" s="32" t="s">
        <v>17</v>
      </c>
      <c r="E692" s="32" t="s">
        <v>17</v>
      </c>
      <c r="F692" s="32" t="s">
        <v>17</v>
      </c>
      <c r="G692" s="150">
        <v>185.136</v>
      </c>
      <c r="H692" s="148" t="s">
        <v>1725</v>
      </c>
      <c r="I692" s="156" t="s">
        <v>944</v>
      </c>
      <c r="J692" s="159">
        <v>100</v>
      </c>
      <c r="K692" s="158">
        <v>6.1711999999999998</v>
      </c>
      <c r="L692" s="157">
        <v>30</v>
      </c>
      <c r="M692" s="148" t="s">
        <v>1669</v>
      </c>
    </row>
    <row r="693" spans="1:13" ht="15" customHeight="1" x14ac:dyDescent="0.25">
      <c r="A693" s="149" t="s">
        <v>1702</v>
      </c>
      <c r="B693" s="32" t="s">
        <v>17</v>
      </c>
      <c r="C693" s="32" t="s">
        <v>17</v>
      </c>
      <c r="D693" s="32" t="s">
        <v>17</v>
      </c>
      <c r="E693" s="32" t="s">
        <v>17</v>
      </c>
      <c r="F693" s="32" t="s">
        <v>17</v>
      </c>
      <c r="G693" s="150">
        <v>140.44800000000001</v>
      </c>
      <c r="H693" s="148" t="s">
        <v>1726</v>
      </c>
      <c r="I693" s="156" t="s">
        <v>944</v>
      </c>
      <c r="J693" s="159">
        <v>100</v>
      </c>
      <c r="K693" s="158">
        <v>4.6816000000000004</v>
      </c>
      <c r="L693" s="157">
        <v>30</v>
      </c>
      <c r="M693" s="148" t="s">
        <v>1669</v>
      </c>
    </row>
    <row r="694" spans="1:13" ht="15" customHeight="1" x14ac:dyDescent="0.25">
      <c r="A694" s="149" t="s">
        <v>1699</v>
      </c>
      <c r="B694" s="32" t="s">
        <v>17</v>
      </c>
      <c r="C694" s="32" t="s">
        <v>17</v>
      </c>
      <c r="D694" s="32" t="s">
        <v>17</v>
      </c>
      <c r="E694" s="32" t="s">
        <v>17</v>
      </c>
      <c r="F694" s="32" t="s">
        <v>17</v>
      </c>
      <c r="G694" s="150">
        <v>467.71199999999999</v>
      </c>
      <c r="H694" s="148" t="s">
        <v>1726</v>
      </c>
      <c r="I694" s="156" t="s">
        <v>944</v>
      </c>
      <c r="J694" s="159">
        <v>100</v>
      </c>
      <c r="K694" s="158">
        <v>5.8464</v>
      </c>
      <c r="L694" s="157">
        <v>80</v>
      </c>
      <c r="M694" s="148" t="s">
        <v>1669</v>
      </c>
    </row>
    <row r="695" spans="1:13" ht="15.75" customHeight="1" x14ac:dyDescent="0.25">
      <c r="A695" s="149" t="s">
        <v>1700</v>
      </c>
      <c r="B695" s="32" t="s">
        <v>17</v>
      </c>
      <c r="C695" s="32" t="s">
        <v>17</v>
      </c>
      <c r="D695" s="32" t="s">
        <v>17</v>
      </c>
      <c r="E695" s="32" t="s">
        <v>17</v>
      </c>
      <c r="F695" s="32" t="s">
        <v>17</v>
      </c>
      <c r="G695" s="150">
        <v>495.488</v>
      </c>
      <c r="H695" s="148" t="s">
        <v>1726</v>
      </c>
      <c r="I695" s="156" t="s">
        <v>944</v>
      </c>
      <c r="J695" s="159">
        <v>100</v>
      </c>
      <c r="K695" s="158">
        <v>6.1936</v>
      </c>
      <c r="L695" s="157">
        <v>80</v>
      </c>
      <c r="M695" s="148" t="s">
        <v>1669</v>
      </c>
    </row>
    <row r="696" spans="1:13" ht="15" customHeight="1" x14ac:dyDescent="0.25">
      <c r="A696" s="149" t="s">
        <v>1729</v>
      </c>
      <c r="B696" s="32" t="s">
        <v>17</v>
      </c>
      <c r="C696" s="32" t="s">
        <v>17</v>
      </c>
      <c r="D696" s="32" t="s">
        <v>17</v>
      </c>
      <c r="E696" s="32" t="s">
        <v>17</v>
      </c>
      <c r="F696" s="32" t="s">
        <v>17</v>
      </c>
      <c r="G696" s="150">
        <v>1064.8</v>
      </c>
      <c r="H696" s="148" t="s">
        <v>1751</v>
      </c>
      <c r="I696" s="156" t="s">
        <v>944</v>
      </c>
      <c r="J696" s="159">
        <v>25</v>
      </c>
      <c r="K696" s="158">
        <v>26.62</v>
      </c>
      <c r="L696" s="157">
        <v>40</v>
      </c>
      <c r="M696" s="148" t="s">
        <v>1669</v>
      </c>
    </row>
    <row r="697" spans="1:13" ht="15" customHeight="1" x14ac:dyDescent="0.25">
      <c r="A697" s="149" t="s">
        <v>1729</v>
      </c>
      <c r="B697" s="32" t="s">
        <v>17</v>
      </c>
      <c r="C697" s="32" t="s">
        <v>17</v>
      </c>
      <c r="D697" s="32" t="s">
        <v>17</v>
      </c>
      <c r="E697" s="32" t="s">
        <v>17</v>
      </c>
      <c r="F697" s="32" t="s">
        <v>17</v>
      </c>
      <c r="G697" s="150">
        <v>1064.8</v>
      </c>
      <c r="H697" s="148" t="s">
        <v>1752</v>
      </c>
      <c r="I697" s="156" t="s">
        <v>944</v>
      </c>
      <c r="J697" s="159">
        <v>25</v>
      </c>
      <c r="K697" s="158">
        <v>26.62</v>
      </c>
      <c r="L697" s="157">
        <v>40</v>
      </c>
      <c r="M697" s="148" t="s">
        <v>1669</v>
      </c>
    </row>
    <row r="698" spans="1:13" ht="15" customHeight="1" x14ac:dyDescent="0.25">
      <c r="A698" s="149" t="s">
        <v>1730</v>
      </c>
      <c r="B698" s="32" t="s">
        <v>17</v>
      </c>
      <c r="C698" s="32" t="s">
        <v>17</v>
      </c>
      <c r="D698" s="32" t="s">
        <v>17</v>
      </c>
      <c r="E698" s="32" t="s">
        <v>17</v>
      </c>
      <c r="F698" s="32" t="s">
        <v>17</v>
      </c>
      <c r="G698" s="150">
        <v>173.69550000000001</v>
      </c>
      <c r="H698" s="148" t="s">
        <v>1753</v>
      </c>
      <c r="I698" s="156" t="s">
        <v>944</v>
      </c>
      <c r="J698" s="159">
        <v>1</v>
      </c>
      <c r="K698" s="158">
        <v>1.736955</v>
      </c>
      <c r="L698" s="157">
        <v>100</v>
      </c>
      <c r="M698" s="148" t="s">
        <v>1669</v>
      </c>
    </row>
    <row r="699" spans="1:13" ht="15" customHeight="1" x14ac:dyDescent="0.25">
      <c r="A699" s="149" t="s">
        <v>1730</v>
      </c>
      <c r="B699" s="32" t="s">
        <v>17</v>
      </c>
      <c r="C699" s="32" t="s">
        <v>17</v>
      </c>
      <c r="D699" s="32" t="s">
        <v>17</v>
      </c>
      <c r="E699" s="32" t="s">
        <v>17</v>
      </c>
      <c r="F699" s="32" t="s">
        <v>17</v>
      </c>
      <c r="G699" s="150">
        <v>173.7439</v>
      </c>
      <c r="H699" s="148" t="s">
        <v>1753</v>
      </c>
      <c r="I699" s="156" t="s">
        <v>944</v>
      </c>
      <c r="J699" s="159">
        <v>1</v>
      </c>
      <c r="K699" s="158">
        <v>1.737439</v>
      </c>
      <c r="L699" s="157">
        <v>100</v>
      </c>
      <c r="M699" s="148" t="s">
        <v>1669</v>
      </c>
    </row>
    <row r="700" spans="1:13" ht="15" customHeight="1" x14ac:dyDescent="0.25">
      <c r="A700" s="149" t="s">
        <v>1731</v>
      </c>
      <c r="B700" s="32" t="s">
        <v>17</v>
      </c>
      <c r="C700" s="32" t="s">
        <v>17</v>
      </c>
      <c r="D700" s="32" t="s">
        <v>17</v>
      </c>
      <c r="E700" s="32" t="s">
        <v>17</v>
      </c>
      <c r="F700" s="32" t="s">
        <v>17</v>
      </c>
      <c r="G700" s="150">
        <v>1325.6155000000001</v>
      </c>
      <c r="H700" s="148" t="s">
        <v>1753</v>
      </c>
      <c r="I700" s="156" t="s">
        <v>944</v>
      </c>
      <c r="J700" s="159">
        <v>1</v>
      </c>
      <c r="K700" s="158">
        <v>2.6512310000000001</v>
      </c>
      <c r="L700" s="157">
        <v>500</v>
      </c>
      <c r="M700" s="148" t="s">
        <v>1669</v>
      </c>
    </row>
    <row r="701" spans="1:13" ht="15" customHeight="1" x14ac:dyDescent="0.25">
      <c r="A701" s="149" t="s">
        <v>1732</v>
      </c>
      <c r="B701" s="32" t="s">
        <v>17</v>
      </c>
      <c r="C701" s="32" t="s">
        <v>17</v>
      </c>
      <c r="D701" s="32" t="s">
        <v>17</v>
      </c>
      <c r="E701" s="32" t="s">
        <v>17</v>
      </c>
      <c r="F701" s="32" t="s">
        <v>17</v>
      </c>
      <c r="G701" s="150">
        <v>619.37480000000005</v>
      </c>
      <c r="H701" s="148" t="s">
        <v>1753</v>
      </c>
      <c r="I701" s="156" t="s">
        <v>944</v>
      </c>
      <c r="J701" s="159">
        <v>1</v>
      </c>
      <c r="K701" s="158">
        <v>1.5484370000000001</v>
      </c>
      <c r="L701" s="157">
        <v>400</v>
      </c>
      <c r="M701" s="148" t="s">
        <v>1669</v>
      </c>
    </row>
    <row r="702" spans="1:13" ht="15" customHeight="1" x14ac:dyDescent="0.25">
      <c r="A702" s="149" t="s">
        <v>1733</v>
      </c>
      <c r="B702" s="32" t="s">
        <v>17</v>
      </c>
      <c r="C702" s="32" t="s">
        <v>17</v>
      </c>
      <c r="D702" s="32" t="s">
        <v>17</v>
      </c>
      <c r="E702" s="32" t="s">
        <v>17</v>
      </c>
      <c r="F702" s="32" t="s">
        <v>17</v>
      </c>
      <c r="G702" s="150">
        <v>452.92719999999997</v>
      </c>
      <c r="H702" s="148" t="s">
        <v>1753</v>
      </c>
      <c r="I702" s="156" t="s">
        <v>944</v>
      </c>
      <c r="J702" s="159">
        <v>1</v>
      </c>
      <c r="K702" s="158">
        <v>9.0585439999999995</v>
      </c>
      <c r="L702" s="157">
        <v>50</v>
      </c>
      <c r="M702" s="148" t="s">
        <v>1669</v>
      </c>
    </row>
    <row r="703" spans="1:13" ht="15" customHeight="1" x14ac:dyDescent="0.25">
      <c r="A703" s="149" t="s">
        <v>1734</v>
      </c>
      <c r="B703" s="32" t="s">
        <v>17</v>
      </c>
      <c r="C703" s="32" t="s">
        <v>17</v>
      </c>
      <c r="D703" s="32" t="s">
        <v>17</v>
      </c>
      <c r="E703" s="32" t="s">
        <v>17</v>
      </c>
      <c r="F703" s="32" t="s">
        <v>17</v>
      </c>
      <c r="G703" s="150">
        <v>357.28</v>
      </c>
      <c r="H703" s="148" t="s">
        <v>1754</v>
      </c>
      <c r="I703" s="156" t="s">
        <v>944</v>
      </c>
      <c r="J703" s="159">
        <v>50</v>
      </c>
      <c r="K703" s="158">
        <v>1.7864</v>
      </c>
      <c r="L703" s="157">
        <v>200</v>
      </c>
      <c r="M703" s="148" t="s">
        <v>1669</v>
      </c>
    </row>
    <row r="704" spans="1:13" ht="15" customHeight="1" x14ac:dyDescent="0.25">
      <c r="A704" s="149" t="s">
        <v>1735</v>
      </c>
      <c r="B704" s="32" t="s">
        <v>17</v>
      </c>
      <c r="C704" s="32" t="s">
        <v>17</v>
      </c>
      <c r="D704" s="32" t="s">
        <v>17</v>
      </c>
      <c r="E704" s="32" t="s">
        <v>17</v>
      </c>
      <c r="F704" s="32" t="s">
        <v>17</v>
      </c>
      <c r="G704" s="150">
        <v>194.88</v>
      </c>
      <c r="H704" s="148" t="s">
        <v>1755</v>
      </c>
      <c r="I704" s="156" t="s">
        <v>1066</v>
      </c>
      <c r="J704" s="159">
        <v>1</v>
      </c>
      <c r="K704" s="158">
        <v>3.8976000000000002</v>
      </c>
      <c r="L704" s="157">
        <v>50</v>
      </c>
      <c r="M704" s="148" t="s">
        <v>1669</v>
      </c>
    </row>
    <row r="705" spans="1:13" ht="15" customHeight="1" x14ac:dyDescent="0.25">
      <c r="A705" s="149" t="s">
        <v>1736</v>
      </c>
      <c r="B705" s="32" t="s">
        <v>17</v>
      </c>
      <c r="C705" s="32" t="s">
        <v>17</v>
      </c>
      <c r="D705" s="32" t="s">
        <v>17</v>
      </c>
      <c r="E705" s="32" t="s">
        <v>17</v>
      </c>
      <c r="F705" s="32" t="s">
        <v>17</v>
      </c>
      <c r="G705" s="150">
        <v>602.44800000000009</v>
      </c>
      <c r="H705" s="148" t="s">
        <v>1755</v>
      </c>
      <c r="I705" s="156" t="s">
        <v>1066</v>
      </c>
      <c r="J705" s="159">
        <v>5</v>
      </c>
      <c r="K705" s="158">
        <v>20.081600000000002</v>
      </c>
      <c r="L705" s="157">
        <v>30</v>
      </c>
      <c r="M705" s="148" t="s">
        <v>1669</v>
      </c>
    </row>
    <row r="706" spans="1:13" ht="15" customHeight="1" x14ac:dyDescent="0.25">
      <c r="A706" s="149" t="s">
        <v>1737</v>
      </c>
      <c r="B706" s="32" t="s">
        <v>17</v>
      </c>
      <c r="C706" s="32" t="s">
        <v>17</v>
      </c>
      <c r="D706" s="32" t="s">
        <v>17</v>
      </c>
      <c r="E706" s="32" t="s">
        <v>17</v>
      </c>
      <c r="F706" s="32" t="s">
        <v>17</v>
      </c>
      <c r="G706" s="150">
        <v>113.982</v>
      </c>
      <c r="H706" s="148" t="s">
        <v>1755</v>
      </c>
      <c r="I706" s="156" t="s">
        <v>1066</v>
      </c>
      <c r="J706" s="159">
        <v>0.5</v>
      </c>
      <c r="K706" s="158">
        <v>2.8495499999999998</v>
      </c>
      <c r="L706" s="157">
        <v>40</v>
      </c>
      <c r="M706" s="148" t="s">
        <v>1669</v>
      </c>
    </row>
    <row r="707" spans="1:13" ht="15" customHeight="1" x14ac:dyDescent="0.25">
      <c r="A707" s="149" t="s">
        <v>1737</v>
      </c>
      <c r="B707" s="32" t="s">
        <v>17</v>
      </c>
      <c r="C707" s="32" t="s">
        <v>17</v>
      </c>
      <c r="D707" s="32" t="s">
        <v>17</v>
      </c>
      <c r="E707" s="32" t="s">
        <v>17</v>
      </c>
      <c r="F707" s="32" t="s">
        <v>17</v>
      </c>
      <c r="G707" s="150">
        <v>164.56</v>
      </c>
      <c r="H707" s="148" t="s">
        <v>1755</v>
      </c>
      <c r="I707" s="156" t="s">
        <v>1066</v>
      </c>
      <c r="J707" s="159">
        <v>1</v>
      </c>
      <c r="K707" s="158">
        <v>4.1139999999999999</v>
      </c>
      <c r="L707" s="157">
        <v>40</v>
      </c>
      <c r="M707" s="148" t="s">
        <v>1669</v>
      </c>
    </row>
    <row r="708" spans="1:13" ht="15" customHeight="1" x14ac:dyDescent="0.25">
      <c r="A708" s="149" t="s">
        <v>1738</v>
      </c>
      <c r="B708" s="32" t="s">
        <v>17</v>
      </c>
      <c r="C708" s="32" t="s">
        <v>17</v>
      </c>
      <c r="D708" s="32" t="s">
        <v>17</v>
      </c>
      <c r="E708" s="32" t="s">
        <v>17</v>
      </c>
      <c r="F708" s="32" t="s">
        <v>17</v>
      </c>
      <c r="G708" s="150">
        <v>595.31999999999994</v>
      </c>
      <c r="H708" s="148" t="s">
        <v>1755</v>
      </c>
      <c r="I708" s="156" t="s">
        <v>1066</v>
      </c>
      <c r="J708" s="159">
        <v>5</v>
      </c>
      <c r="K708" s="158">
        <v>29.765999999999998</v>
      </c>
      <c r="L708" s="157">
        <v>20</v>
      </c>
      <c r="M708" s="148" t="s">
        <v>1669</v>
      </c>
    </row>
    <row r="709" spans="1:13" ht="15" customHeight="1" x14ac:dyDescent="0.25">
      <c r="A709" s="149" t="s">
        <v>1736</v>
      </c>
      <c r="B709" s="32" t="s">
        <v>17</v>
      </c>
      <c r="C709" s="32" t="s">
        <v>17</v>
      </c>
      <c r="D709" s="32" t="s">
        <v>17</v>
      </c>
      <c r="E709" s="32" t="s">
        <v>17</v>
      </c>
      <c r="F709" s="32" t="s">
        <v>17</v>
      </c>
      <c r="G709" s="150">
        <v>200.81600000000003</v>
      </c>
      <c r="H709" s="148" t="s">
        <v>1756</v>
      </c>
      <c r="I709" s="156" t="s">
        <v>1066</v>
      </c>
      <c r="J709" s="159">
        <v>5</v>
      </c>
      <c r="K709" s="158">
        <v>20.081600000000002</v>
      </c>
      <c r="L709" s="157">
        <v>10</v>
      </c>
      <c r="M709" s="148" t="s">
        <v>1669</v>
      </c>
    </row>
    <row r="710" spans="1:13" ht="15" customHeight="1" x14ac:dyDescent="0.25">
      <c r="A710" s="149" t="s">
        <v>1737</v>
      </c>
      <c r="B710" s="32" t="s">
        <v>17</v>
      </c>
      <c r="C710" s="32" t="s">
        <v>17</v>
      </c>
      <c r="D710" s="32" t="s">
        <v>17</v>
      </c>
      <c r="E710" s="32" t="s">
        <v>17</v>
      </c>
      <c r="F710" s="32" t="s">
        <v>17</v>
      </c>
      <c r="G710" s="150">
        <v>61.71</v>
      </c>
      <c r="H710" s="148" t="s">
        <v>1756</v>
      </c>
      <c r="I710" s="156" t="s">
        <v>1066</v>
      </c>
      <c r="J710" s="159">
        <v>1</v>
      </c>
      <c r="K710" s="158">
        <v>4.1139999999999999</v>
      </c>
      <c r="L710" s="157">
        <v>15</v>
      </c>
      <c r="M710" s="148" t="s">
        <v>1669</v>
      </c>
    </row>
    <row r="711" spans="1:13" ht="15" customHeight="1" x14ac:dyDescent="0.25">
      <c r="A711" s="149" t="s">
        <v>1735</v>
      </c>
      <c r="B711" s="32" t="s">
        <v>17</v>
      </c>
      <c r="C711" s="32" t="s">
        <v>17</v>
      </c>
      <c r="D711" s="32" t="s">
        <v>17</v>
      </c>
      <c r="E711" s="32" t="s">
        <v>17</v>
      </c>
      <c r="F711" s="32" t="s">
        <v>17</v>
      </c>
      <c r="G711" s="150">
        <v>38.975999999999999</v>
      </c>
      <c r="H711" s="148" t="s">
        <v>1757</v>
      </c>
      <c r="I711" s="156" t="s">
        <v>1066</v>
      </c>
      <c r="J711" s="159">
        <v>1</v>
      </c>
      <c r="K711" s="158">
        <v>3.8976000000000002</v>
      </c>
      <c r="L711" s="157">
        <v>10</v>
      </c>
      <c r="M711" s="148" t="s">
        <v>1669</v>
      </c>
    </row>
    <row r="712" spans="1:13" ht="15" customHeight="1" x14ac:dyDescent="0.25">
      <c r="A712" s="149" t="s">
        <v>1737</v>
      </c>
      <c r="B712" s="32" t="s">
        <v>17</v>
      </c>
      <c r="C712" s="32" t="s">
        <v>17</v>
      </c>
      <c r="D712" s="32" t="s">
        <v>17</v>
      </c>
      <c r="E712" s="32" t="s">
        <v>17</v>
      </c>
      <c r="F712" s="32" t="s">
        <v>17</v>
      </c>
      <c r="G712" s="150">
        <v>28.4955</v>
      </c>
      <c r="H712" s="148" t="s">
        <v>1757</v>
      </c>
      <c r="I712" s="156" t="s">
        <v>1066</v>
      </c>
      <c r="J712" s="159">
        <v>0.5</v>
      </c>
      <c r="K712" s="158">
        <v>2.8495499999999998</v>
      </c>
      <c r="L712" s="157">
        <v>10</v>
      </c>
      <c r="M712" s="148" t="s">
        <v>1669</v>
      </c>
    </row>
    <row r="713" spans="1:13" ht="15" customHeight="1" x14ac:dyDescent="0.25">
      <c r="A713" s="149" t="s">
        <v>1737</v>
      </c>
      <c r="B713" s="32" t="s">
        <v>17</v>
      </c>
      <c r="C713" s="32" t="s">
        <v>17</v>
      </c>
      <c r="D713" s="32" t="s">
        <v>17</v>
      </c>
      <c r="E713" s="32" t="s">
        <v>17</v>
      </c>
      <c r="F713" s="32" t="s">
        <v>17</v>
      </c>
      <c r="G713" s="150">
        <v>41.150000000000006</v>
      </c>
      <c r="H713" s="148" t="s">
        <v>1757</v>
      </c>
      <c r="I713" s="156" t="s">
        <v>1066</v>
      </c>
      <c r="J713" s="159">
        <v>1</v>
      </c>
      <c r="K713" s="158">
        <v>4.1150000000000002</v>
      </c>
      <c r="L713" s="157">
        <v>10</v>
      </c>
      <c r="M713" s="148" t="s">
        <v>1669</v>
      </c>
    </row>
    <row r="714" spans="1:13" ht="15" customHeight="1" x14ac:dyDescent="0.25">
      <c r="A714" s="149" t="s">
        <v>1739</v>
      </c>
      <c r="B714" s="32" t="s">
        <v>17</v>
      </c>
      <c r="C714" s="32" t="s">
        <v>17</v>
      </c>
      <c r="D714" s="32" t="s">
        <v>17</v>
      </c>
      <c r="E714" s="32" t="s">
        <v>17</v>
      </c>
      <c r="F714" s="32" t="s">
        <v>17</v>
      </c>
      <c r="G714" s="150">
        <v>154.64000000000001</v>
      </c>
      <c r="H714" s="148" t="s">
        <v>1758</v>
      </c>
      <c r="I714" s="156" t="s">
        <v>944</v>
      </c>
      <c r="J714" s="159">
        <v>100</v>
      </c>
      <c r="K714" s="158">
        <v>7.7320000000000002</v>
      </c>
      <c r="L714" s="157">
        <v>20</v>
      </c>
      <c r="M714" s="148" t="s">
        <v>1669</v>
      </c>
    </row>
    <row r="715" spans="1:13" ht="15" customHeight="1" x14ac:dyDescent="0.25">
      <c r="A715" s="149" t="s">
        <v>1739</v>
      </c>
      <c r="B715" s="32" t="s">
        <v>17</v>
      </c>
      <c r="C715" s="32" t="s">
        <v>17</v>
      </c>
      <c r="D715" s="32" t="s">
        <v>17</v>
      </c>
      <c r="E715" s="32" t="s">
        <v>17</v>
      </c>
      <c r="F715" s="32" t="s">
        <v>17</v>
      </c>
      <c r="G715" s="150">
        <v>154.64000000000001</v>
      </c>
      <c r="H715" s="148" t="s">
        <v>1759</v>
      </c>
      <c r="I715" s="156" t="s">
        <v>944</v>
      </c>
      <c r="J715" s="159">
        <v>100</v>
      </c>
      <c r="K715" s="158">
        <v>7.7320000000000002</v>
      </c>
      <c r="L715" s="157">
        <v>20</v>
      </c>
      <c r="M715" s="148" t="s">
        <v>1669</v>
      </c>
    </row>
    <row r="716" spans="1:13" ht="15" customHeight="1" x14ac:dyDescent="0.25">
      <c r="A716" s="149" t="s">
        <v>197</v>
      </c>
      <c r="B716" s="32" t="s">
        <v>17</v>
      </c>
      <c r="C716" s="32" t="s">
        <v>17</v>
      </c>
      <c r="D716" s="32" t="s">
        <v>17</v>
      </c>
      <c r="E716" s="32" t="s">
        <v>17</v>
      </c>
      <c r="F716" s="32" t="s">
        <v>17</v>
      </c>
      <c r="G716" s="150">
        <v>310.24</v>
      </c>
      <c r="H716" s="148" t="s">
        <v>1760</v>
      </c>
      <c r="I716" s="156" t="s">
        <v>944</v>
      </c>
      <c r="J716" s="159">
        <v>100</v>
      </c>
      <c r="K716" s="158">
        <v>3.1023999999999998</v>
      </c>
      <c r="L716" s="157">
        <v>100</v>
      </c>
      <c r="M716" s="148" t="s">
        <v>1669</v>
      </c>
    </row>
    <row r="717" spans="1:13" ht="15" customHeight="1" x14ac:dyDescent="0.25">
      <c r="A717" s="149" t="s">
        <v>1740</v>
      </c>
      <c r="B717" s="32" t="s">
        <v>17</v>
      </c>
      <c r="C717" s="32" t="s">
        <v>17</v>
      </c>
      <c r="D717" s="32" t="s">
        <v>17</v>
      </c>
      <c r="E717" s="32" t="s">
        <v>17</v>
      </c>
      <c r="F717" s="32" t="s">
        <v>17</v>
      </c>
      <c r="G717" s="150">
        <v>133.51999999999998</v>
      </c>
      <c r="H717" s="148" t="s">
        <v>1761</v>
      </c>
      <c r="I717" s="156" t="s">
        <v>944</v>
      </c>
      <c r="J717" s="159">
        <v>1</v>
      </c>
      <c r="K717" s="158">
        <v>1.3351999999999999</v>
      </c>
      <c r="L717" s="157">
        <v>100</v>
      </c>
      <c r="M717" s="148" t="s">
        <v>1669</v>
      </c>
    </row>
    <row r="718" spans="1:13" ht="15" customHeight="1" x14ac:dyDescent="0.25">
      <c r="A718" s="149" t="s">
        <v>1741</v>
      </c>
      <c r="B718" s="32" t="s">
        <v>17</v>
      </c>
      <c r="C718" s="32" t="s">
        <v>17</v>
      </c>
      <c r="D718" s="32" t="s">
        <v>17</v>
      </c>
      <c r="E718" s="32" t="s">
        <v>17</v>
      </c>
      <c r="F718" s="32" t="s">
        <v>17</v>
      </c>
      <c r="G718" s="150">
        <v>956.07</v>
      </c>
      <c r="H718" s="148" t="s">
        <v>1761</v>
      </c>
      <c r="I718" s="156" t="s">
        <v>944</v>
      </c>
      <c r="J718" s="159">
        <v>1</v>
      </c>
      <c r="K718" s="158">
        <v>3.1869000000000001</v>
      </c>
      <c r="L718" s="157">
        <v>300</v>
      </c>
      <c r="M718" s="148" t="s">
        <v>1669</v>
      </c>
    </row>
    <row r="719" spans="1:13" ht="15" customHeight="1" x14ac:dyDescent="0.25">
      <c r="A719" s="149" t="s">
        <v>1742</v>
      </c>
      <c r="B719" s="32" t="s">
        <v>17</v>
      </c>
      <c r="C719" s="32" t="s">
        <v>17</v>
      </c>
      <c r="D719" s="32" t="s">
        <v>17</v>
      </c>
      <c r="E719" s="32" t="s">
        <v>17</v>
      </c>
      <c r="F719" s="32" t="s">
        <v>17</v>
      </c>
      <c r="G719" s="150">
        <v>613.72</v>
      </c>
      <c r="H719" s="148" t="s">
        <v>1761</v>
      </c>
      <c r="I719" s="156" t="s">
        <v>944</v>
      </c>
      <c r="J719" s="159">
        <v>1</v>
      </c>
      <c r="K719" s="158">
        <v>3.0686</v>
      </c>
      <c r="L719" s="157">
        <v>200</v>
      </c>
      <c r="M719" s="148" t="s">
        <v>1669</v>
      </c>
    </row>
    <row r="720" spans="1:13" ht="15" customHeight="1" x14ac:dyDescent="0.25">
      <c r="A720" s="149" t="s">
        <v>1743</v>
      </c>
      <c r="B720" s="32" t="s">
        <v>17</v>
      </c>
      <c r="C720" s="32" t="s">
        <v>17</v>
      </c>
      <c r="D720" s="32" t="s">
        <v>17</v>
      </c>
      <c r="E720" s="32" t="s">
        <v>17</v>
      </c>
      <c r="F720" s="32" t="s">
        <v>17</v>
      </c>
      <c r="G720" s="150">
        <v>135.40800000000002</v>
      </c>
      <c r="H720" s="148" t="s">
        <v>1762</v>
      </c>
      <c r="I720" s="156" t="s">
        <v>944</v>
      </c>
      <c r="J720" s="159">
        <v>100</v>
      </c>
      <c r="K720" s="158">
        <v>4.5136000000000003</v>
      </c>
      <c r="L720" s="157">
        <v>30</v>
      </c>
      <c r="M720" s="148" t="s">
        <v>1669</v>
      </c>
    </row>
    <row r="721" spans="1:13" ht="15" customHeight="1" x14ac:dyDescent="0.25">
      <c r="A721" s="149" t="s">
        <v>1744</v>
      </c>
      <c r="B721" s="32" t="s">
        <v>17</v>
      </c>
      <c r="C721" s="32" t="s">
        <v>17</v>
      </c>
      <c r="D721" s="32" t="s">
        <v>17</v>
      </c>
      <c r="E721" s="32" t="s">
        <v>17</v>
      </c>
      <c r="F721" s="32" t="s">
        <v>17</v>
      </c>
      <c r="G721" s="150">
        <v>415.74399999999997</v>
      </c>
      <c r="H721" s="148" t="s">
        <v>1762</v>
      </c>
      <c r="I721" s="156" t="s">
        <v>944</v>
      </c>
      <c r="J721" s="159">
        <v>100</v>
      </c>
      <c r="K721" s="158">
        <v>5.1967999999999996</v>
      </c>
      <c r="L721" s="157">
        <v>80</v>
      </c>
      <c r="M721" s="148" t="s">
        <v>1669</v>
      </c>
    </row>
    <row r="722" spans="1:13" ht="15" customHeight="1" x14ac:dyDescent="0.25">
      <c r="A722" s="149" t="s">
        <v>1745</v>
      </c>
      <c r="B722" s="32" t="s">
        <v>17</v>
      </c>
      <c r="C722" s="32" t="s">
        <v>17</v>
      </c>
      <c r="D722" s="32" t="s">
        <v>17</v>
      </c>
      <c r="E722" s="32" t="s">
        <v>17</v>
      </c>
      <c r="F722" s="32" t="s">
        <v>17</v>
      </c>
      <c r="G722" s="150">
        <v>486.52800000000002</v>
      </c>
      <c r="H722" s="148" t="s">
        <v>1762</v>
      </c>
      <c r="I722" s="156" t="s">
        <v>944</v>
      </c>
      <c r="J722" s="159">
        <v>100</v>
      </c>
      <c r="K722" s="158">
        <v>6.0815999999999999</v>
      </c>
      <c r="L722" s="157">
        <v>80</v>
      </c>
      <c r="M722" s="148" t="s">
        <v>1669</v>
      </c>
    </row>
    <row r="723" spans="1:13" ht="15" customHeight="1" x14ac:dyDescent="0.25">
      <c r="A723" s="149" t="s">
        <v>1746</v>
      </c>
      <c r="B723" s="32" t="s">
        <v>17</v>
      </c>
      <c r="C723" s="32" t="s">
        <v>17</v>
      </c>
      <c r="D723" s="32" t="s">
        <v>17</v>
      </c>
      <c r="E723" s="32" t="s">
        <v>17</v>
      </c>
      <c r="F723" s="32" t="s">
        <v>17</v>
      </c>
      <c r="G723" s="150">
        <v>186.14399999999998</v>
      </c>
      <c r="H723" s="148" t="s">
        <v>1762</v>
      </c>
      <c r="I723" s="156" t="s">
        <v>944</v>
      </c>
      <c r="J723" s="159">
        <v>100</v>
      </c>
      <c r="K723" s="158">
        <v>6.2047999999999996</v>
      </c>
      <c r="L723" s="157">
        <v>30</v>
      </c>
      <c r="M723" s="148" t="s">
        <v>1669</v>
      </c>
    </row>
    <row r="724" spans="1:13" ht="15" customHeight="1" x14ac:dyDescent="0.25">
      <c r="A724" s="149" t="s">
        <v>1747</v>
      </c>
      <c r="B724" s="32" t="s">
        <v>17</v>
      </c>
      <c r="C724" s="32" t="s">
        <v>17</v>
      </c>
      <c r="D724" s="32" t="s">
        <v>17</v>
      </c>
      <c r="E724" s="32" t="s">
        <v>17</v>
      </c>
      <c r="F724" s="32" t="s">
        <v>17</v>
      </c>
      <c r="G724" s="150">
        <v>243.93599999999998</v>
      </c>
      <c r="H724" s="148" t="s">
        <v>1762</v>
      </c>
      <c r="I724" s="156" t="s">
        <v>944</v>
      </c>
      <c r="J724" s="159">
        <v>100</v>
      </c>
      <c r="K724" s="158">
        <v>12.1968</v>
      </c>
      <c r="L724" s="157">
        <v>20</v>
      </c>
      <c r="M724" s="148" t="s">
        <v>1669</v>
      </c>
    </row>
    <row r="725" spans="1:13" ht="15" customHeight="1" x14ac:dyDescent="0.25">
      <c r="A725" s="149" t="s">
        <v>1748</v>
      </c>
      <c r="B725" s="32" t="s">
        <v>17</v>
      </c>
      <c r="C725" s="32" t="s">
        <v>17</v>
      </c>
      <c r="D725" s="32" t="s">
        <v>17</v>
      </c>
      <c r="E725" s="32" t="s">
        <v>17</v>
      </c>
      <c r="F725" s="32" t="s">
        <v>17</v>
      </c>
      <c r="G725" s="150">
        <v>243.93599999999998</v>
      </c>
      <c r="H725" s="148" t="s">
        <v>1762</v>
      </c>
      <c r="I725" s="156" t="s">
        <v>944</v>
      </c>
      <c r="J725" s="159">
        <v>100</v>
      </c>
      <c r="K725" s="158">
        <v>12.1968</v>
      </c>
      <c r="L725" s="157">
        <v>20</v>
      </c>
      <c r="M725" s="148" t="s">
        <v>1669</v>
      </c>
    </row>
    <row r="726" spans="1:13" ht="15" customHeight="1" x14ac:dyDescent="0.25">
      <c r="A726" s="149" t="s">
        <v>1743</v>
      </c>
      <c r="B726" s="32" t="s">
        <v>17</v>
      </c>
      <c r="C726" s="32" t="s">
        <v>17</v>
      </c>
      <c r="D726" s="32" t="s">
        <v>17</v>
      </c>
      <c r="E726" s="32" t="s">
        <v>17</v>
      </c>
      <c r="F726" s="32" t="s">
        <v>17</v>
      </c>
      <c r="G726" s="150">
        <v>90.272000000000006</v>
      </c>
      <c r="H726" s="148" t="s">
        <v>1763</v>
      </c>
      <c r="I726" s="156" t="s">
        <v>944</v>
      </c>
      <c r="J726" s="159">
        <v>100</v>
      </c>
      <c r="K726" s="158">
        <v>4.5136000000000003</v>
      </c>
      <c r="L726" s="157">
        <v>20</v>
      </c>
      <c r="M726" s="148" t="s">
        <v>1669</v>
      </c>
    </row>
    <row r="727" spans="1:13" ht="15" customHeight="1" x14ac:dyDescent="0.25">
      <c r="A727" s="149" t="s">
        <v>1744</v>
      </c>
      <c r="B727" s="32" t="s">
        <v>17</v>
      </c>
      <c r="C727" s="32" t="s">
        <v>17</v>
      </c>
      <c r="D727" s="32" t="s">
        <v>17</v>
      </c>
      <c r="E727" s="32" t="s">
        <v>17</v>
      </c>
      <c r="F727" s="32" t="s">
        <v>17</v>
      </c>
      <c r="G727" s="150">
        <v>519.67999999999995</v>
      </c>
      <c r="H727" s="148" t="s">
        <v>1763</v>
      </c>
      <c r="I727" s="156" t="s">
        <v>944</v>
      </c>
      <c r="J727" s="159">
        <v>100</v>
      </c>
      <c r="K727" s="158">
        <v>5.1967999999999996</v>
      </c>
      <c r="L727" s="157">
        <v>100</v>
      </c>
      <c r="M727" s="148" t="s">
        <v>1669</v>
      </c>
    </row>
    <row r="728" spans="1:13" ht="15" customHeight="1" x14ac:dyDescent="0.25">
      <c r="A728" s="149" t="s">
        <v>1745</v>
      </c>
      <c r="B728" s="32" t="s">
        <v>17</v>
      </c>
      <c r="C728" s="32" t="s">
        <v>17</v>
      </c>
      <c r="D728" s="32" t="s">
        <v>17</v>
      </c>
      <c r="E728" s="32" t="s">
        <v>17</v>
      </c>
      <c r="F728" s="32" t="s">
        <v>17</v>
      </c>
      <c r="G728" s="150">
        <v>608.16</v>
      </c>
      <c r="H728" s="148" t="s">
        <v>1763</v>
      </c>
      <c r="I728" s="156" t="s">
        <v>944</v>
      </c>
      <c r="J728" s="159">
        <v>100</v>
      </c>
      <c r="K728" s="158">
        <v>6.0815999999999999</v>
      </c>
      <c r="L728" s="157">
        <v>100</v>
      </c>
      <c r="M728" s="148" t="s">
        <v>1669</v>
      </c>
    </row>
    <row r="729" spans="1:13" ht="15" customHeight="1" x14ac:dyDescent="0.25">
      <c r="A729" s="149" t="s">
        <v>1746</v>
      </c>
      <c r="B729" s="32" t="s">
        <v>17</v>
      </c>
      <c r="C729" s="32" t="s">
        <v>17</v>
      </c>
      <c r="D729" s="32" t="s">
        <v>17</v>
      </c>
      <c r="E729" s="32" t="s">
        <v>17</v>
      </c>
      <c r="F729" s="32" t="s">
        <v>17</v>
      </c>
      <c r="G729" s="150">
        <v>124.09599999999999</v>
      </c>
      <c r="H729" s="148" t="s">
        <v>1763</v>
      </c>
      <c r="I729" s="156" t="s">
        <v>944</v>
      </c>
      <c r="J729" s="159">
        <v>100</v>
      </c>
      <c r="K729" s="158">
        <v>6.2047999999999996</v>
      </c>
      <c r="L729" s="157">
        <v>20</v>
      </c>
      <c r="M729" s="148" t="s">
        <v>1669</v>
      </c>
    </row>
    <row r="730" spans="1:13" ht="15" customHeight="1" x14ac:dyDescent="0.25">
      <c r="A730" s="149" t="s">
        <v>1747</v>
      </c>
      <c r="B730" s="32" t="s">
        <v>17</v>
      </c>
      <c r="C730" s="32" t="s">
        <v>17</v>
      </c>
      <c r="D730" s="32" t="s">
        <v>17</v>
      </c>
      <c r="E730" s="32" t="s">
        <v>17</v>
      </c>
      <c r="F730" s="32" t="s">
        <v>17</v>
      </c>
      <c r="G730" s="150">
        <v>121.96799999999999</v>
      </c>
      <c r="H730" s="148" t="s">
        <v>1763</v>
      </c>
      <c r="I730" s="156" t="s">
        <v>944</v>
      </c>
      <c r="J730" s="159">
        <v>100</v>
      </c>
      <c r="K730" s="158">
        <v>12.1968</v>
      </c>
      <c r="L730" s="157">
        <v>10</v>
      </c>
      <c r="M730" s="148" t="s">
        <v>1669</v>
      </c>
    </row>
    <row r="731" spans="1:13" ht="15" customHeight="1" x14ac:dyDescent="0.25">
      <c r="A731" s="149" t="s">
        <v>1748</v>
      </c>
      <c r="B731" s="32" t="s">
        <v>17</v>
      </c>
      <c r="C731" s="32" t="s">
        <v>17</v>
      </c>
      <c r="D731" s="32" t="s">
        <v>17</v>
      </c>
      <c r="E731" s="32" t="s">
        <v>17</v>
      </c>
      <c r="F731" s="32" t="s">
        <v>17</v>
      </c>
      <c r="G731" s="150">
        <v>121.96799999999999</v>
      </c>
      <c r="H731" s="148" t="s">
        <v>1763</v>
      </c>
      <c r="I731" s="156" t="s">
        <v>944</v>
      </c>
      <c r="J731" s="159">
        <v>100</v>
      </c>
      <c r="K731" s="158">
        <v>12.1968</v>
      </c>
      <c r="L731" s="157">
        <v>10</v>
      </c>
      <c r="M731" s="148" t="s">
        <v>1669</v>
      </c>
    </row>
    <row r="732" spans="1:13" ht="15" customHeight="1" x14ac:dyDescent="0.25">
      <c r="A732" s="149" t="s">
        <v>365</v>
      </c>
      <c r="B732" s="32" t="s">
        <v>17</v>
      </c>
      <c r="C732" s="32" t="s">
        <v>17</v>
      </c>
      <c r="D732" s="32" t="s">
        <v>17</v>
      </c>
      <c r="E732" s="32" t="s">
        <v>17</v>
      </c>
      <c r="F732" s="32" t="s">
        <v>17</v>
      </c>
      <c r="G732" s="150">
        <v>72.599999999999994</v>
      </c>
      <c r="H732" s="148" t="s">
        <v>1764</v>
      </c>
      <c r="I732" s="156" t="s">
        <v>944</v>
      </c>
      <c r="J732" s="159">
        <v>1</v>
      </c>
      <c r="K732" s="158">
        <v>3.63</v>
      </c>
      <c r="L732" s="157">
        <v>20</v>
      </c>
      <c r="M732" s="148" t="s">
        <v>1669</v>
      </c>
    </row>
    <row r="733" spans="1:13" ht="15" customHeight="1" x14ac:dyDescent="0.25">
      <c r="A733" s="149" t="s">
        <v>1749</v>
      </c>
      <c r="B733" s="32" t="s">
        <v>17</v>
      </c>
      <c r="C733" s="32" t="s">
        <v>17</v>
      </c>
      <c r="D733" s="32" t="s">
        <v>17</v>
      </c>
      <c r="E733" s="32" t="s">
        <v>17</v>
      </c>
      <c r="F733" s="32" t="s">
        <v>17</v>
      </c>
      <c r="G733" s="150">
        <v>89.149999999999991</v>
      </c>
      <c r="H733" s="148" t="s">
        <v>1765</v>
      </c>
      <c r="I733" s="156" t="s">
        <v>944</v>
      </c>
      <c r="J733" s="159">
        <v>100</v>
      </c>
      <c r="K733" s="158">
        <v>2.2287499999999998</v>
      </c>
      <c r="L733" s="157">
        <v>40</v>
      </c>
      <c r="M733" s="148" t="s">
        <v>1669</v>
      </c>
    </row>
    <row r="734" spans="1:13" ht="15" customHeight="1" x14ac:dyDescent="0.25">
      <c r="A734" s="149" t="s">
        <v>1750</v>
      </c>
      <c r="B734" s="32" t="s">
        <v>17</v>
      </c>
      <c r="C734" s="32" t="s">
        <v>17</v>
      </c>
      <c r="D734" s="32" t="s">
        <v>17</v>
      </c>
      <c r="E734" s="32" t="s">
        <v>17</v>
      </c>
      <c r="F734" s="32" t="s">
        <v>17</v>
      </c>
      <c r="G734" s="150">
        <v>624.29</v>
      </c>
      <c r="H734" s="148" t="s">
        <v>1766</v>
      </c>
      <c r="I734" s="156" t="s">
        <v>944</v>
      </c>
      <c r="J734" s="159">
        <v>1</v>
      </c>
      <c r="K734" s="158">
        <v>1.5607249999999999</v>
      </c>
      <c r="L734" s="157">
        <v>400</v>
      </c>
      <c r="M734" s="148" t="s">
        <v>1669</v>
      </c>
    </row>
    <row r="735" spans="1:13" ht="15.75" customHeight="1" x14ac:dyDescent="0.25">
      <c r="A735" s="149" t="s">
        <v>1750</v>
      </c>
      <c r="B735" s="32" t="s">
        <v>17</v>
      </c>
      <c r="C735" s="32" t="s">
        <v>17</v>
      </c>
      <c r="D735" s="32" t="s">
        <v>17</v>
      </c>
      <c r="E735" s="32" t="s">
        <v>17</v>
      </c>
      <c r="F735" s="32" t="s">
        <v>17</v>
      </c>
      <c r="G735" s="150">
        <v>624.29</v>
      </c>
      <c r="H735" s="148" t="s">
        <v>1767</v>
      </c>
      <c r="I735" s="156" t="s">
        <v>944</v>
      </c>
      <c r="J735" s="159">
        <v>1</v>
      </c>
      <c r="K735" s="158">
        <v>1.5607249999999999</v>
      </c>
      <c r="L735" s="157">
        <v>400</v>
      </c>
      <c r="M735" s="148" t="s">
        <v>1669</v>
      </c>
    </row>
    <row r="736" spans="1:13" ht="15" customHeight="1" x14ac:dyDescent="0.25">
      <c r="A736" s="149" t="s">
        <v>1768</v>
      </c>
      <c r="B736" s="32" t="s">
        <v>17</v>
      </c>
      <c r="C736" s="32" t="s">
        <v>17</v>
      </c>
      <c r="D736" s="32" t="s">
        <v>17</v>
      </c>
      <c r="E736" s="32" t="s">
        <v>17</v>
      </c>
      <c r="F736" s="32" t="s">
        <v>17</v>
      </c>
      <c r="G736" s="150">
        <v>31.02</v>
      </c>
      <c r="H736" s="148" t="s">
        <v>1785</v>
      </c>
      <c r="I736" s="156" t="s">
        <v>944</v>
      </c>
      <c r="J736" s="159">
        <v>1</v>
      </c>
      <c r="K736" s="158">
        <v>3.1019999999999999E-2</v>
      </c>
      <c r="L736" s="157">
        <v>1000</v>
      </c>
      <c r="M736" s="148" t="s">
        <v>1669</v>
      </c>
    </row>
    <row r="737" spans="1:13" ht="15" customHeight="1" x14ac:dyDescent="0.25">
      <c r="A737" s="149" t="s">
        <v>1769</v>
      </c>
      <c r="B737" s="32" t="s">
        <v>17</v>
      </c>
      <c r="C737" s="32" t="s">
        <v>17</v>
      </c>
      <c r="D737" s="32" t="s">
        <v>17</v>
      </c>
      <c r="E737" s="32" t="s">
        <v>17</v>
      </c>
      <c r="F737" s="32" t="s">
        <v>17</v>
      </c>
      <c r="G737" s="150">
        <v>380.78700000000003</v>
      </c>
      <c r="H737" s="148" t="s">
        <v>1786</v>
      </c>
      <c r="I737" s="156" t="s">
        <v>944</v>
      </c>
      <c r="J737" s="159">
        <v>1</v>
      </c>
      <c r="K737" s="158">
        <v>1.26929</v>
      </c>
      <c r="L737" s="157">
        <v>300</v>
      </c>
      <c r="M737" s="148" t="s">
        <v>1669</v>
      </c>
    </row>
    <row r="738" spans="1:13" ht="15" customHeight="1" x14ac:dyDescent="0.25">
      <c r="A738" s="149" t="s">
        <v>1770</v>
      </c>
      <c r="B738" s="32" t="s">
        <v>17</v>
      </c>
      <c r="C738" s="32" t="s">
        <v>17</v>
      </c>
      <c r="D738" s="32" t="s">
        <v>17</v>
      </c>
      <c r="E738" s="32" t="s">
        <v>17</v>
      </c>
      <c r="F738" s="32" t="s">
        <v>17</v>
      </c>
      <c r="G738" s="150">
        <v>624.69119999999998</v>
      </c>
      <c r="H738" s="148" t="s">
        <v>1786</v>
      </c>
      <c r="I738" s="156" t="s">
        <v>944</v>
      </c>
      <c r="J738" s="159">
        <v>1</v>
      </c>
      <c r="K738" s="158">
        <v>1.561728</v>
      </c>
      <c r="L738" s="157">
        <v>400</v>
      </c>
      <c r="M738" s="148" t="s">
        <v>1669</v>
      </c>
    </row>
    <row r="739" spans="1:13" ht="15" customHeight="1" x14ac:dyDescent="0.25">
      <c r="A739" s="149" t="s">
        <v>1771</v>
      </c>
      <c r="B739" s="32" t="s">
        <v>17</v>
      </c>
      <c r="C739" s="32" t="s">
        <v>17</v>
      </c>
      <c r="D739" s="32" t="s">
        <v>17</v>
      </c>
      <c r="E739" s="32" t="s">
        <v>17</v>
      </c>
      <c r="F739" s="32" t="s">
        <v>17</v>
      </c>
      <c r="G739" s="150">
        <v>573.49</v>
      </c>
      <c r="H739" s="148" t="s">
        <v>1786</v>
      </c>
      <c r="I739" s="156" t="s">
        <v>944</v>
      </c>
      <c r="J739" s="159">
        <v>1</v>
      </c>
      <c r="K739" s="158">
        <v>1.4337249999999999</v>
      </c>
      <c r="L739" s="157">
        <v>400</v>
      </c>
      <c r="M739" s="148" t="s">
        <v>1669</v>
      </c>
    </row>
    <row r="740" spans="1:13" ht="15" customHeight="1" x14ac:dyDescent="0.25">
      <c r="A740" s="149" t="s">
        <v>722</v>
      </c>
      <c r="B740" s="32" t="s">
        <v>17</v>
      </c>
      <c r="C740" s="32" t="s">
        <v>17</v>
      </c>
      <c r="D740" s="32" t="s">
        <v>17</v>
      </c>
      <c r="E740" s="32" t="s">
        <v>17</v>
      </c>
      <c r="F740" s="32" t="s">
        <v>17</v>
      </c>
      <c r="G740" s="150">
        <v>401.63200000000006</v>
      </c>
      <c r="H740" s="148" t="s">
        <v>1787</v>
      </c>
      <c r="I740" s="156" t="s">
        <v>1066</v>
      </c>
      <c r="J740" s="159">
        <v>5</v>
      </c>
      <c r="K740" s="158">
        <v>20.081600000000002</v>
      </c>
      <c r="L740" s="157">
        <v>20</v>
      </c>
      <c r="M740" s="148" t="s">
        <v>1669</v>
      </c>
    </row>
    <row r="741" spans="1:13" ht="15" customHeight="1" x14ac:dyDescent="0.25">
      <c r="A741" s="149" t="s">
        <v>722</v>
      </c>
      <c r="B741" s="32" t="s">
        <v>17</v>
      </c>
      <c r="C741" s="32" t="s">
        <v>17</v>
      </c>
      <c r="D741" s="32" t="s">
        <v>17</v>
      </c>
      <c r="E741" s="32" t="s">
        <v>17</v>
      </c>
      <c r="F741" s="32" t="s">
        <v>17</v>
      </c>
      <c r="G741" s="150">
        <v>140.31360000000001</v>
      </c>
      <c r="H741" s="148" t="s">
        <v>1787</v>
      </c>
      <c r="I741" s="156" t="s">
        <v>1066</v>
      </c>
      <c r="J741" s="159">
        <v>1</v>
      </c>
      <c r="K741" s="158">
        <v>3.8976000000000002</v>
      </c>
      <c r="L741" s="157">
        <v>36</v>
      </c>
      <c r="M741" s="148" t="s">
        <v>1669</v>
      </c>
    </row>
    <row r="742" spans="1:13" ht="15" customHeight="1" x14ac:dyDescent="0.25">
      <c r="A742" s="149" t="s">
        <v>761</v>
      </c>
      <c r="B742" s="32" t="s">
        <v>17</v>
      </c>
      <c r="C742" s="32" t="s">
        <v>17</v>
      </c>
      <c r="D742" s="32" t="s">
        <v>17</v>
      </c>
      <c r="E742" s="32" t="s">
        <v>17</v>
      </c>
      <c r="F742" s="32" t="s">
        <v>17</v>
      </c>
      <c r="G742" s="150">
        <v>297.65999999999997</v>
      </c>
      <c r="H742" s="148" t="s">
        <v>1787</v>
      </c>
      <c r="I742" s="156" t="s">
        <v>1066</v>
      </c>
      <c r="J742" s="159">
        <v>5</v>
      </c>
      <c r="K742" s="158">
        <v>29.765999999999998</v>
      </c>
      <c r="L742" s="157">
        <v>10</v>
      </c>
      <c r="M742" s="148" t="s">
        <v>1669</v>
      </c>
    </row>
    <row r="743" spans="1:13" ht="15" customHeight="1" x14ac:dyDescent="0.25">
      <c r="A743" s="149" t="s">
        <v>761</v>
      </c>
      <c r="B743" s="32" t="s">
        <v>17</v>
      </c>
      <c r="C743" s="32" t="s">
        <v>17</v>
      </c>
      <c r="D743" s="32" t="s">
        <v>17</v>
      </c>
      <c r="E743" s="32" t="s">
        <v>17</v>
      </c>
      <c r="F743" s="32" t="s">
        <v>17</v>
      </c>
      <c r="G743" s="150">
        <v>82.28</v>
      </c>
      <c r="H743" s="148" t="s">
        <v>1787</v>
      </c>
      <c r="I743" s="156" t="s">
        <v>1066</v>
      </c>
      <c r="J743" s="159">
        <v>1</v>
      </c>
      <c r="K743" s="158">
        <v>4.1139999999999999</v>
      </c>
      <c r="L743" s="157">
        <v>20</v>
      </c>
      <c r="M743" s="148" t="s">
        <v>1669</v>
      </c>
    </row>
    <row r="744" spans="1:13" ht="15" customHeight="1" x14ac:dyDescent="0.25">
      <c r="A744" s="149" t="s">
        <v>722</v>
      </c>
      <c r="B744" s="32" t="s">
        <v>17</v>
      </c>
      <c r="C744" s="32" t="s">
        <v>17</v>
      </c>
      <c r="D744" s="32" t="s">
        <v>17</v>
      </c>
      <c r="E744" s="32" t="s">
        <v>17</v>
      </c>
      <c r="F744" s="32" t="s">
        <v>17</v>
      </c>
      <c r="G744" s="150">
        <v>116.92800000000001</v>
      </c>
      <c r="H744" s="148" t="s">
        <v>1788</v>
      </c>
      <c r="I744" s="156" t="s">
        <v>1066</v>
      </c>
      <c r="J744" s="159">
        <v>1</v>
      </c>
      <c r="K744" s="158">
        <v>3.8976000000000002</v>
      </c>
      <c r="L744" s="157">
        <v>30</v>
      </c>
      <c r="M744" s="148" t="s">
        <v>1669</v>
      </c>
    </row>
    <row r="745" spans="1:13" ht="15" customHeight="1" x14ac:dyDescent="0.25">
      <c r="A745" s="149" t="s">
        <v>722</v>
      </c>
      <c r="B745" s="32" t="s">
        <v>17</v>
      </c>
      <c r="C745" s="32" t="s">
        <v>17</v>
      </c>
      <c r="D745" s="32" t="s">
        <v>17</v>
      </c>
      <c r="E745" s="32" t="s">
        <v>17</v>
      </c>
      <c r="F745" s="32" t="s">
        <v>17</v>
      </c>
      <c r="G745" s="150">
        <v>401.63200000000006</v>
      </c>
      <c r="H745" s="148" t="s">
        <v>1788</v>
      </c>
      <c r="I745" s="156" t="s">
        <v>1066</v>
      </c>
      <c r="J745" s="159">
        <v>5</v>
      </c>
      <c r="K745" s="158">
        <v>20.081600000000002</v>
      </c>
      <c r="L745" s="157">
        <v>20</v>
      </c>
      <c r="M745" s="148" t="s">
        <v>1669</v>
      </c>
    </row>
    <row r="746" spans="1:13" ht="15" customHeight="1" x14ac:dyDescent="0.25">
      <c r="A746" s="149" t="s">
        <v>761</v>
      </c>
      <c r="B746" s="32" t="s">
        <v>17</v>
      </c>
      <c r="C746" s="32" t="s">
        <v>17</v>
      </c>
      <c r="D746" s="32" t="s">
        <v>17</v>
      </c>
      <c r="E746" s="32" t="s">
        <v>17</v>
      </c>
      <c r="F746" s="32" t="s">
        <v>17</v>
      </c>
      <c r="G746" s="150">
        <v>56.991</v>
      </c>
      <c r="H746" s="148" t="s">
        <v>1788</v>
      </c>
      <c r="I746" s="156" t="s">
        <v>1066</v>
      </c>
      <c r="J746" s="159">
        <v>0.5</v>
      </c>
      <c r="K746" s="158">
        <v>2.8495499999999998</v>
      </c>
      <c r="L746" s="157">
        <v>20</v>
      </c>
      <c r="M746" s="148" t="s">
        <v>1669</v>
      </c>
    </row>
    <row r="747" spans="1:13" ht="15" customHeight="1" x14ac:dyDescent="0.25">
      <c r="A747" s="149" t="s">
        <v>761</v>
      </c>
      <c r="B747" s="32" t="s">
        <v>17</v>
      </c>
      <c r="C747" s="32" t="s">
        <v>17</v>
      </c>
      <c r="D747" s="32" t="s">
        <v>17</v>
      </c>
      <c r="E747" s="32" t="s">
        <v>17</v>
      </c>
      <c r="F747" s="32" t="s">
        <v>17</v>
      </c>
      <c r="G747" s="150">
        <v>123.42</v>
      </c>
      <c r="H747" s="148" t="s">
        <v>1788</v>
      </c>
      <c r="I747" s="156" t="s">
        <v>1066</v>
      </c>
      <c r="J747" s="159">
        <v>1</v>
      </c>
      <c r="K747" s="158">
        <v>4.1139999999999999</v>
      </c>
      <c r="L747" s="157">
        <v>30</v>
      </c>
      <c r="M747" s="148" t="s">
        <v>1669</v>
      </c>
    </row>
    <row r="748" spans="1:13" ht="15" customHeight="1" x14ac:dyDescent="0.25">
      <c r="A748" s="149" t="s">
        <v>761</v>
      </c>
      <c r="B748" s="32" t="s">
        <v>17</v>
      </c>
      <c r="C748" s="32" t="s">
        <v>17</v>
      </c>
      <c r="D748" s="32" t="s">
        <v>17</v>
      </c>
      <c r="E748" s="32" t="s">
        <v>17</v>
      </c>
      <c r="F748" s="32" t="s">
        <v>17</v>
      </c>
      <c r="G748" s="150">
        <v>297.65999999999997</v>
      </c>
      <c r="H748" s="148" t="s">
        <v>1788</v>
      </c>
      <c r="I748" s="156" t="s">
        <v>1066</v>
      </c>
      <c r="J748" s="159">
        <v>5</v>
      </c>
      <c r="K748" s="158">
        <v>29.765999999999998</v>
      </c>
      <c r="L748" s="157">
        <v>10</v>
      </c>
      <c r="M748" s="148" t="s">
        <v>1669</v>
      </c>
    </row>
    <row r="749" spans="1:13" ht="15" customHeight="1" x14ac:dyDescent="0.25">
      <c r="A749" s="149" t="s">
        <v>1342</v>
      </c>
      <c r="B749" s="32" t="s">
        <v>17</v>
      </c>
      <c r="C749" s="32" t="s">
        <v>17</v>
      </c>
      <c r="D749" s="32" t="s">
        <v>17</v>
      </c>
      <c r="E749" s="32" t="s">
        <v>17</v>
      </c>
      <c r="F749" s="32" t="s">
        <v>17</v>
      </c>
      <c r="G749" s="150">
        <v>701.8</v>
      </c>
      <c r="H749" s="148" t="s">
        <v>1789</v>
      </c>
      <c r="I749" s="156" t="s">
        <v>944</v>
      </c>
      <c r="J749" s="159">
        <v>1</v>
      </c>
      <c r="K749" s="158">
        <v>3.5089999999999999</v>
      </c>
      <c r="L749" s="157">
        <v>200</v>
      </c>
      <c r="M749" s="148" t="s">
        <v>1669</v>
      </c>
    </row>
    <row r="750" spans="1:13" ht="15" customHeight="1" x14ac:dyDescent="0.25">
      <c r="A750" s="149" t="s">
        <v>1772</v>
      </c>
      <c r="B750" s="32" t="s">
        <v>17</v>
      </c>
      <c r="C750" s="32" t="s">
        <v>17</v>
      </c>
      <c r="D750" s="32" t="s">
        <v>17</v>
      </c>
      <c r="E750" s="32" t="s">
        <v>17</v>
      </c>
      <c r="F750" s="32" t="s">
        <v>17</v>
      </c>
      <c r="G750" s="150">
        <v>357.28000000000003</v>
      </c>
      <c r="H750" s="148" t="s">
        <v>1790</v>
      </c>
      <c r="I750" s="156" t="s">
        <v>944</v>
      </c>
      <c r="J750" s="159">
        <v>1</v>
      </c>
      <c r="K750" s="158">
        <v>3.5728000000000003E-2</v>
      </c>
      <c r="L750" s="157">
        <v>10000</v>
      </c>
      <c r="M750" s="148" t="s">
        <v>1669</v>
      </c>
    </row>
    <row r="751" spans="1:13" ht="15" customHeight="1" x14ac:dyDescent="0.25">
      <c r="A751" s="149" t="s">
        <v>1699</v>
      </c>
      <c r="B751" s="32" t="s">
        <v>17</v>
      </c>
      <c r="C751" s="32" t="s">
        <v>17</v>
      </c>
      <c r="D751" s="32" t="s">
        <v>17</v>
      </c>
      <c r="E751" s="32" t="s">
        <v>17</v>
      </c>
      <c r="F751" s="32" t="s">
        <v>17</v>
      </c>
      <c r="G751" s="150">
        <v>451.36</v>
      </c>
      <c r="H751" s="148" t="s">
        <v>1791</v>
      </c>
      <c r="I751" s="156" t="s">
        <v>944</v>
      </c>
      <c r="J751" s="159">
        <v>100</v>
      </c>
      <c r="K751" s="158">
        <v>4.5136000000000003</v>
      </c>
      <c r="L751" s="157">
        <v>100</v>
      </c>
      <c r="M751" s="148" t="s">
        <v>1669</v>
      </c>
    </row>
    <row r="752" spans="1:13" ht="15" customHeight="1" x14ac:dyDescent="0.25">
      <c r="A752" s="149" t="s">
        <v>1773</v>
      </c>
      <c r="B752" s="32" t="s">
        <v>17</v>
      </c>
      <c r="C752" s="32" t="s">
        <v>17</v>
      </c>
      <c r="D752" s="32" t="s">
        <v>17</v>
      </c>
      <c r="E752" s="32" t="s">
        <v>17</v>
      </c>
      <c r="F752" s="32" t="s">
        <v>17</v>
      </c>
      <c r="G752" s="150">
        <v>141.792</v>
      </c>
      <c r="H752" s="148" t="s">
        <v>1791</v>
      </c>
      <c r="I752" s="156" t="s">
        <v>944</v>
      </c>
      <c r="J752" s="159">
        <v>100</v>
      </c>
      <c r="K752" s="158">
        <v>4.7263999999999999</v>
      </c>
      <c r="L752" s="157">
        <v>30</v>
      </c>
      <c r="M752" s="148" t="s">
        <v>1669</v>
      </c>
    </row>
    <row r="753" spans="1:13" ht="15" customHeight="1" x14ac:dyDescent="0.25">
      <c r="A753" s="149" t="s">
        <v>1699</v>
      </c>
      <c r="B753" s="32" t="s">
        <v>17</v>
      </c>
      <c r="C753" s="32" t="s">
        <v>17</v>
      </c>
      <c r="D753" s="32" t="s">
        <v>17</v>
      </c>
      <c r="E753" s="32" t="s">
        <v>17</v>
      </c>
      <c r="F753" s="32" t="s">
        <v>17</v>
      </c>
      <c r="G753" s="150">
        <v>451.36</v>
      </c>
      <c r="H753" s="148" t="s">
        <v>1791</v>
      </c>
      <c r="I753" s="156" t="s">
        <v>944</v>
      </c>
      <c r="J753" s="159">
        <v>100</v>
      </c>
      <c r="K753" s="158">
        <v>4.5136000000000003</v>
      </c>
      <c r="L753" s="157">
        <v>100</v>
      </c>
      <c r="M753" s="148" t="s">
        <v>1669</v>
      </c>
    </row>
    <row r="754" spans="1:13" ht="15" customHeight="1" x14ac:dyDescent="0.25">
      <c r="A754" s="149" t="s">
        <v>1774</v>
      </c>
      <c r="B754" s="32" t="s">
        <v>17</v>
      </c>
      <c r="C754" s="32" t="s">
        <v>17</v>
      </c>
      <c r="D754" s="32" t="s">
        <v>17</v>
      </c>
      <c r="E754" s="32" t="s">
        <v>17</v>
      </c>
      <c r="F754" s="32" t="s">
        <v>17</v>
      </c>
      <c r="G754" s="150">
        <v>610.73599999999999</v>
      </c>
      <c r="H754" s="148" t="s">
        <v>1792</v>
      </c>
      <c r="I754" s="156" t="s">
        <v>944</v>
      </c>
      <c r="J754" s="159">
        <v>1</v>
      </c>
      <c r="K754" s="158">
        <v>1.4896</v>
      </c>
      <c r="L754" s="157">
        <v>410</v>
      </c>
      <c r="M754" s="148" t="s">
        <v>1669</v>
      </c>
    </row>
    <row r="755" spans="1:13" ht="15" customHeight="1" x14ac:dyDescent="0.25">
      <c r="A755" s="149" t="s">
        <v>1700</v>
      </c>
      <c r="B755" s="32" t="s">
        <v>17</v>
      </c>
      <c r="C755" s="32" t="s">
        <v>17</v>
      </c>
      <c r="D755" s="32" t="s">
        <v>17</v>
      </c>
      <c r="E755" s="32" t="s">
        <v>17</v>
      </c>
      <c r="F755" s="32" t="s">
        <v>17</v>
      </c>
      <c r="G755" s="150">
        <v>525.28</v>
      </c>
      <c r="H755" s="148" t="s">
        <v>1793</v>
      </c>
      <c r="I755" s="156" t="s">
        <v>944</v>
      </c>
      <c r="J755" s="159">
        <v>100</v>
      </c>
      <c r="K755" s="158">
        <v>5.2527999999999997</v>
      </c>
      <c r="L755" s="157">
        <v>100</v>
      </c>
      <c r="M755" s="148" t="s">
        <v>1669</v>
      </c>
    </row>
    <row r="756" spans="1:13" ht="15" customHeight="1" x14ac:dyDescent="0.25">
      <c r="A756" s="149" t="s">
        <v>1775</v>
      </c>
      <c r="B756" s="32" t="s">
        <v>17</v>
      </c>
      <c r="C756" s="32" t="s">
        <v>17</v>
      </c>
      <c r="D756" s="32" t="s">
        <v>17</v>
      </c>
      <c r="E756" s="32" t="s">
        <v>17</v>
      </c>
      <c r="F756" s="32" t="s">
        <v>17</v>
      </c>
      <c r="G756" s="150">
        <v>1064.8</v>
      </c>
      <c r="H756" s="148" t="s">
        <v>1794</v>
      </c>
      <c r="I756" s="156" t="s">
        <v>944</v>
      </c>
      <c r="J756" s="159">
        <v>25</v>
      </c>
      <c r="K756" s="158">
        <v>26.62</v>
      </c>
      <c r="L756" s="157">
        <v>40</v>
      </c>
      <c r="M756" s="148" t="s">
        <v>1669</v>
      </c>
    </row>
    <row r="757" spans="1:13" ht="15" customHeight="1" x14ac:dyDescent="0.25">
      <c r="A757" s="149" t="s">
        <v>1670</v>
      </c>
      <c r="B757" s="32" t="s">
        <v>17</v>
      </c>
      <c r="C757" s="32" t="s">
        <v>17</v>
      </c>
      <c r="D757" s="32" t="s">
        <v>17</v>
      </c>
      <c r="E757" s="32" t="s">
        <v>17</v>
      </c>
      <c r="F757" s="32" t="s">
        <v>17</v>
      </c>
      <c r="G757" s="150">
        <v>191.66399999999999</v>
      </c>
      <c r="H757" s="148" t="s">
        <v>1703</v>
      </c>
      <c r="I757" s="156" t="s">
        <v>944</v>
      </c>
      <c r="J757" s="159">
        <v>1</v>
      </c>
      <c r="K757" s="158">
        <v>3.1943999999999999</v>
      </c>
      <c r="L757" s="157">
        <v>60</v>
      </c>
      <c r="M757" s="148" t="s">
        <v>1669</v>
      </c>
    </row>
    <row r="758" spans="1:13" ht="15" customHeight="1" x14ac:dyDescent="0.25">
      <c r="A758" s="149" t="s">
        <v>934</v>
      </c>
      <c r="B758" s="32" t="s">
        <v>17</v>
      </c>
      <c r="C758" s="32" t="s">
        <v>17</v>
      </c>
      <c r="D758" s="32" t="s">
        <v>17</v>
      </c>
      <c r="E758" s="32" t="s">
        <v>17</v>
      </c>
      <c r="F758" s="32" t="s">
        <v>17</v>
      </c>
      <c r="G758" s="150">
        <v>322.56</v>
      </c>
      <c r="H758" s="148" t="s">
        <v>1795</v>
      </c>
      <c r="I758" s="156" t="s">
        <v>944</v>
      </c>
      <c r="J758" s="159">
        <v>50</v>
      </c>
      <c r="K758" s="158">
        <v>1.6128</v>
      </c>
      <c r="L758" s="157">
        <v>200</v>
      </c>
      <c r="M758" s="148" t="s">
        <v>1669</v>
      </c>
    </row>
    <row r="759" spans="1:13" ht="15" customHeight="1" x14ac:dyDescent="0.25">
      <c r="A759" s="149" t="s">
        <v>1353</v>
      </c>
      <c r="B759" s="32" t="s">
        <v>17</v>
      </c>
      <c r="C759" s="32" t="s">
        <v>17</v>
      </c>
      <c r="D759" s="32" t="s">
        <v>17</v>
      </c>
      <c r="E759" s="32" t="s">
        <v>17</v>
      </c>
      <c r="F759" s="32" t="s">
        <v>17</v>
      </c>
      <c r="G759" s="150">
        <v>28.490000000000002</v>
      </c>
      <c r="H759" s="148" t="s">
        <v>1796</v>
      </c>
      <c r="I759" s="156" t="s">
        <v>1066</v>
      </c>
      <c r="J759" s="159">
        <v>0.5</v>
      </c>
      <c r="K759" s="158">
        <v>2.8490000000000002</v>
      </c>
      <c r="L759" s="157">
        <v>10</v>
      </c>
      <c r="M759" s="148" t="s">
        <v>1669</v>
      </c>
    </row>
    <row r="760" spans="1:13" ht="15" customHeight="1" x14ac:dyDescent="0.25">
      <c r="A760" s="149" t="s">
        <v>1355</v>
      </c>
      <c r="B760" s="32" t="s">
        <v>17</v>
      </c>
      <c r="C760" s="32" t="s">
        <v>17</v>
      </c>
      <c r="D760" s="32" t="s">
        <v>17</v>
      </c>
      <c r="E760" s="32" t="s">
        <v>17</v>
      </c>
      <c r="F760" s="32" t="s">
        <v>17</v>
      </c>
      <c r="G760" s="150">
        <v>401.63200000000006</v>
      </c>
      <c r="H760" s="148" t="s">
        <v>1796</v>
      </c>
      <c r="I760" s="156" t="s">
        <v>1066</v>
      </c>
      <c r="J760" s="159">
        <v>5</v>
      </c>
      <c r="K760" s="158">
        <v>20.081600000000002</v>
      </c>
      <c r="L760" s="157">
        <v>20</v>
      </c>
      <c r="M760" s="148" t="s">
        <v>1669</v>
      </c>
    </row>
    <row r="761" spans="1:13" ht="15" customHeight="1" x14ac:dyDescent="0.25">
      <c r="A761" s="149" t="s">
        <v>1630</v>
      </c>
      <c r="B761" s="32" t="s">
        <v>17</v>
      </c>
      <c r="C761" s="32" t="s">
        <v>17</v>
      </c>
      <c r="D761" s="32" t="s">
        <v>17</v>
      </c>
      <c r="E761" s="32" t="s">
        <v>17</v>
      </c>
      <c r="F761" s="32" t="s">
        <v>17</v>
      </c>
      <c r="G761" s="150">
        <v>3859.8999999999996</v>
      </c>
      <c r="H761" s="148" t="s">
        <v>1797</v>
      </c>
      <c r="I761" s="156" t="s">
        <v>944</v>
      </c>
      <c r="J761" s="159">
        <v>25</v>
      </c>
      <c r="K761" s="158">
        <v>87.724999999999994</v>
      </c>
      <c r="L761" s="157">
        <v>44</v>
      </c>
      <c r="M761" s="148" t="s">
        <v>1669</v>
      </c>
    </row>
    <row r="762" spans="1:13" ht="15" customHeight="1" x14ac:dyDescent="0.25">
      <c r="A762" s="149" t="s">
        <v>1776</v>
      </c>
      <c r="B762" s="32" t="s">
        <v>17</v>
      </c>
      <c r="C762" s="32" t="s">
        <v>17</v>
      </c>
      <c r="D762" s="32" t="s">
        <v>17</v>
      </c>
      <c r="E762" s="32" t="s">
        <v>17</v>
      </c>
      <c r="F762" s="32" t="s">
        <v>17</v>
      </c>
      <c r="G762" s="150">
        <v>569.18399999999997</v>
      </c>
      <c r="H762" s="148" t="s">
        <v>1795</v>
      </c>
      <c r="I762" s="156" t="s">
        <v>944</v>
      </c>
      <c r="J762" s="159">
        <v>10</v>
      </c>
      <c r="K762" s="158">
        <v>9.4863999999999997</v>
      </c>
      <c r="L762" s="157">
        <v>60</v>
      </c>
      <c r="M762" s="148" t="s">
        <v>1669</v>
      </c>
    </row>
    <row r="763" spans="1:13" ht="15" customHeight="1" x14ac:dyDescent="0.25">
      <c r="A763" s="149" t="s">
        <v>197</v>
      </c>
      <c r="B763" s="32" t="s">
        <v>17</v>
      </c>
      <c r="C763" s="32" t="s">
        <v>17</v>
      </c>
      <c r="D763" s="32" t="s">
        <v>17</v>
      </c>
      <c r="E763" s="32" t="s">
        <v>17</v>
      </c>
      <c r="F763" s="32" t="s">
        <v>17</v>
      </c>
      <c r="G763" s="150">
        <v>248.19</v>
      </c>
      <c r="H763" s="148" t="s">
        <v>1798</v>
      </c>
      <c r="I763" s="156" t="s">
        <v>1019</v>
      </c>
      <c r="J763" s="159">
        <v>100</v>
      </c>
      <c r="K763" s="158">
        <v>3.1023749999999999</v>
      </c>
      <c r="L763" s="157">
        <v>80</v>
      </c>
      <c r="M763" s="148" t="s">
        <v>1669</v>
      </c>
    </row>
    <row r="764" spans="1:13" ht="15" customHeight="1" x14ac:dyDescent="0.25">
      <c r="A764" s="149" t="s">
        <v>445</v>
      </c>
      <c r="B764" s="32" t="s">
        <v>17</v>
      </c>
      <c r="C764" s="32" t="s">
        <v>17</v>
      </c>
      <c r="D764" s="32" t="s">
        <v>17</v>
      </c>
      <c r="E764" s="32" t="s">
        <v>17</v>
      </c>
      <c r="F764" s="32" t="s">
        <v>17</v>
      </c>
      <c r="G764" s="150">
        <v>1574.72</v>
      </c>
      <c r="H764" s="148" t="s">
        <v>1799</v>
      </c>
      <c r="I764" s="156" t="s">
        <v>1019</v>
      </c>
      <c r="J764" s="159">
        <v>100</v>
      </c>
      <c r="K764" s="158">
        <v>8.2880000000000003</v>
      </c>
      <c r="L764" s="157">
        <v>190</v>
      </c>
      <c r="M764" s="148" t="s">
        <v>1669</v>
      </c>
    </row>
    <row r="765" spans="1:13" ht="15" customHeight="1" x14ac:dyDescent="0.25">
      <c r="A765" s="149" t="s">
        <v>1777</v>
      </c>
      <c r="B765" s="32" t="s">
        <v>17</v>
      </c>
      <c r="C765" s="32" t="s">
        <v>17</v>
      </c>
      <c r="D765" s="32" t="s">
        <v>17</v>
      </c>
      <c r="E765" s="32" t="s">
        <v>17</v>
      </c>
      <c r="F765" s="32" t="s">
        <v>17</v>
      </c>
      <c r="G765" s="150">
        <v>1389.95</v>
      </c>
      <c r="H765" s="148" t="s">
        <v>1800</v>
      </c>
      <c r="I765" s="156" t="s">
        <v>1019</v>
      </c>
      <c r="J765" s="159">
        <v>100</v>
      </c>
      <c r="K765" s="158">
        <v>173.74375000000001</v>
      </c>
      <c r="L765" s="157">
        <v>8</v>
      </c>
      <c r="M765" s="148" t="s">
        <v>1669</v>
      </c>
    </row>
    <row r="766" spans="1:13" ht="15" customHeight="1" x14ac:dyDescent="0.25">
      <c r="A766" s="149" t="s">
        <v>1778</v>
      </c>
      <c r="B766" s="32" t="s">
        <v>17</v>
      </c>
      <c r="C766" s="32" t="s">
        <v>17</v>
      </c>
      <c r="D766" s="32" t="s">
        <v>17</v>
      </c>
      <c r="E766" s="32" t="s">
        <v>17</v>
      </c>
      <c r="F766" s="32" t="s">
        <v>17</v>
      </c>
      <c r="G766" s="150">
        <v>46.389960000000002</v>
      </c>
      <c r="H766" s="148" t="s">
        <v>1801</v>
      </c>
      <c r="I766" s="156" t="s">
        <v>1019</v>
      </c>
      <c r="J766" s="159">
        <v>100</v>
      </c>
      <c r="K766" s="158">
        <v>7.7316599999999998</v>
      </c>
      <c r="L766" s="157">
        <v>6</v>
      </c>
      <c r="M766" s="148" t="s">
        <v>1669</v>
      </c>
    </row>
    <row r="767" spans="1:13" ht="15" customHeight="1" x14ac:dyDescent="0.25">
      <c r="A767" s="149" t="s">
        <v>1041</v>
      </c>
      <c r="B767" s="32" t="s">
        <v>17</v>
      </c>
      <c r="C767" s="32" t="s">
        <v>17</v>
      </c>
      <c r="D767" s="32" t="s">
        <v>17</v>
      </c>
      <c r="E767" s="32" t="s">
        <v>17</v>
      </c>
      <c r="F767" s="32" t="s">
        <v>17</v>
      </c>
      <c r="G767" s="150">
        <v>38.975999999999999</v>
      </c>
      <c r="H767" s="148" t="s">
        <v>1796</v>
      </c>
      <c r="I767" s="156" t="s">
        <v>1066</v>
      </c>
      <c r="J767" s="159">
        <v>1</v>
      </c>
      <c r="K767" s="158">
        <v>3.8976000000000002</v>
      </c>
      <c r="L767" s="157">
        <v>10</v>
      </c>
      <c r="M767" s="148" t="s">
        <v>1669</v>
      </c>
    </row>
    <row r="768" spans="1:13" ht="15" customHeight="1" x14ac:dyDescent="0.25">
      <c r="A768" s="149" t="s">
        <v>1420</v>
      </c>
      <c r="B768" s="32" t="s">
        <v>17</v>
      </c>
      <c r="C768" s="32" t="s">
        <v>17</v>
      </c>
      <c r="D768" s="32" t="s">
        <v>17</v>
      </c>
      <c r="E768" s="32" t="s">
        <v>17</v>
      </c>
      <c r="F768" s="32" t="s">
        <v>17</v>
      </c>
      <c r="G768" s="150">
        <v>37.025999999999996</v>
      </c>
      <c r="H768" s="148" t="s">
        <v>1796</v>
      </c>
      <c r="I768" s="156" t="s">
        <v>1066</v>
      </c>
      <c r="J768" s="159">
        <v>1</v>
      </c>
      <c r="K768" s="158">
        <v>4.1139999999999999</v>
      </c>
      <c r="L768" s="157">
        <v>9</v>
      </c>
      <c r="M768" s="148" t="s">
        <v>1669</v>
      </c>
    </row>
    <row r="769" spans="1:13" ht="15" customHeight="1" x14ac:dyDescent="0.25">
      <c r="A769" s="149" t="s">
        <v>1353</v>
      </c>
      <c r="B769" s="32" t="s">
        <v>17</v>
      </c>
      <c r="C769" s="32" t="s">
        <v>17</v>
      </c>
      <c r="D769" s="32" t="s">
        <v>17</v>
      </c>
      <c r="E769" s="32" t="s">
        <v>17</v>
      </c>
      <c r="F769" s="32" t="s">
        <v>17</v>
      </c>
      <c r="G769" s="150">
        <v>625.08600000000001</v>
      </c>
      <c r="H769" s="148" t="s">
        <v>1796</v>
      </c>
      <c r="I769" s="156" t="s">
        <v>1066</v>
      </c>
      <c r="J769" s="159">
        <v>5</v>
      </c>
      <c r="K769" s="158">
        <v>29.765999999999998</v>
      </c>
      <c r="L769" s="157">
        <v>21</v>
      </c>
      <c r="M769" s="148" t="s">
        <v>1669</v>
      </c>
    </row>
    <row r="770" spans="1:13" ht="15" customHeight="1" x14ac:dyDescent="0.25">
      <c r="A770" s="149" t="s">
        <v>1779</v>
      </c>
      <c r="B770" s="32" t="s">
        <v>17</v>
      </c>
      <c r="C770" s="32" t="s">
        <v>17</v>
      </c>
      <c r="D770" s="32" t="s">
        <v>17</v>
      </c>
      <c r="E770" s="32" t="s">
        <v>17</v>
      </c>
      <c r="F770" s="32" t="s">
        <v>17</v>
      </c>
      <c r="G770" s="150">
        <v>153.9</v>
      </c>
      <c r="H770" s="148" t="s">
        <v>1802</v>
      </c>
      <c r="I770" s="156" t="s">
        <v>1019</v>
      </c>
      <c r="J770" s="159">
        <v>100</v>
      </c>
      <c r="K770" s="158">
        <v>5.13</v>
      </c>
      <c r="L770" s="157">
        <v>30</v>
      </c>
      <c r="M770" s="148" t="s">
        <v>1669</v>
      </c>
    </row>
    <row r="771" spans="1:13" ht="15" customHeight="1" x14ac:dyDescent="0.25">
      <c r="A771" s="149" t="s">
        <v>1780</v>
      </c>
      <c r="B771" s="32" t="s">
        <v>17</v>
      </c>
      <c r="C771" s="32" t="s">
        <v>17</v>
      </c>
      <c r="D771" s="32" t="s">
        <v>17</v>
      </c>
      <c r="E771" s="32" t="s">
        <v>17</v>
      </c>
      <c r="F771" s="32" t="s">
        <v>17</v>
      </c>
      <c r="G771" s="150">
        <v>776.80000000000007</v>
      </c>
      <c r="H771" s="148" t="s">
        <v>1803</v>
      </c>
      <c r="I771" s="156" t="s">
        <v>1019</v>
      </c>
      <c r="J771" s="159">
        <v>1</v>
      </c>
      <c r="K771" s="158">
        <v>1.5536000000000001</v>
      </c>
      <c r="L771" s="157">
        <v>500</v>
      </c>
      <c r="M771" s="148" t="s">
        <v>1669</v>
      </c>
    </row>
    <row r="772" spans="1:13" ht="15" customHeight="1" x14ac:dyDescent="0.25">
      <c r="A772" s="149" t="s">
        <v>1781</v>
      </c>
      <c r="B772" s="32" t="s">
        <v>17</v>
      </c>
      <c r="C772" s="32" t="s">
        <v>17</v>
      </c>
      <c r="D772" s="32" t="s">
        <v>17</v>
      </c>
      <c r="E772" s="32" t="s">
        <v>17</v>
      </c>
      <c r="F772" s="32" t="s">
        <v>17</v>
      </c>
      <c r="G772" s="150">
        <v>974.84800000000007</v>
      </c>
      <c r="H772" s="148" t="s">
        <v>1804</v>
      </c>
      <c r="I772" s="156" t="s">
        <v>1019</v>
      </c>
      <c r="J772" s="159">
        <v>100</v>
      </c>
      <c r="K772" s="158">
        <v>12.185600000000001</v>
      </c>
      <c r="L772" s="157">
        <v>80</v>
      </c>
      <c r="M772" s="148" t="s">
        <v>1669</v>
      </c>
    </row>
    <row r="773" spans="1:13" ht="15" customHeight="1" x14ac:dyDescent="0.25">
      <c r="A773" s="149" t="s">
        <v>1782</v>
      </c>
      <c r="B773" s="32" t="s">
        <v>17</v>
      </c>
      <c r="C773" s="32" t="s">
        <v>17</v>
      </c>
      <c r="D773" s="32" t="s">
        <v>17</v>
      </c>
      <c r="E773" s="32" t="s">
        <v>17</v>
      </c>
      <c r="F773" s="32" t="s">
        <v>17</v>
      </c>
      <c r="G773" s="150">
        <v>328.49599999999998</v>
      </c>
      <c r="H773" s="148" t="s">
        <v>1805</v>
      </c>
      <c r="I773" s="156" t="s">
        <v>1019</v>
      </c>
      <c r="J773" s="159">
        <v>100</v>
      </c>
      <c r="K773" s="158">
        <v>4.6928000000000001</v>
      </c>
      <c r="L773" s="157">
        <v>70</v>
      </c>
      <c r="M773" s="148" t="s">
        <v>1669</v>
      </c>
    </row>
    <row r="774" spans="1:13" ht="15" customHeight="1" x14ac:dyDescent="0.25">
      <c r="A774" s="149" t="s">
        <v>1783</v>
      </c>
      <c r="B774" s="32" t="s">
        <v>17</v>
      </c>
      <c r="C774" s="32" t="s">
        <v>17</v>
      </c>
      <c r="D774" s="32" t="s">
        <v>17</v>
      </c>
      <c r="E774" s="32" t="s">
        <v>17</v>
      </c>
      <c r="F774" s="32" t="s">
        <v>17</v>
      </c>
      <c r="G774" s="150">
        <v>358.40000000000003</v>
      </c>
      <c r="H774" s="148" t="s">
        <v>1805</v>
      </c>
      <c r="I774" s="156" t="s">
        <v>1019</v>
      </c>
      <c r="J774" s="159">
        <v>100</v>
      </c>
      <c r="K774" s="158">
        <v>4.4800000000000004</v>
      </c>
      <c r="L774" s="157">
        <v>80</v>
      </c>
      <c r="M774" s="148" t="s">
        <v>1669</v>
      </c>
    </row>
    <row r="775" spans="1:13" ht="15.75" customHeight="1" x14ac:dyDescent="0.25">
      <c r="A775" s="149" t="s">
        <v>1784</v>
      </c>
      <c r="B775" s="32" t="s">
        <v>17</v>
      </c>
      <c r="C775" s="32" t="s">
        <v>17</v>
      </c>
      <c r="D775" s="32" t="s">
        <v>17</v>
      </c>
      <c r="E775" s="32" t="s">
        <v>17</v>
      </c>
      <c r="F775" s="32" t="s">
        <v>17</v>
      </c>
      <c r="G775" s="150">
        <v>356.72</v>
      </c>
      <c r="H775" s="148" t="s">
        <v>1805</v>
      </c>
      <c r="I775" s="156" t="s">
        <v>1019</v>
      </c>
      <c r="J775" s="159">
        <v>100</v>
      </c>
      <c r="K775" s="158">
        <v>5.0960000000000001</v>
      </c>
      <c r="L775" s="157">
        <v>70</v>
      </c>
      <c r="M775" s="148" t="s">
        <v>1669</v>
      </c>
    </row>
    <row r="776" spans="1:13" ht="15" customHeight="1" x14ac:dyDescent="0.25">
      <c r="A776" s="149" t="s">
        <v>1806</v>
      </c>
      <c r="B776" s="32" t="s">
        <v>17</v>
      </c>
      <c r="C776" s="32" t="s">
        <v>17</v>
      </c>
      <c r="D776" s="32" t="s">
        <v>17</v>
      </c>
      <c r="E776" s="32" t="s">
        <v>17</v>
      </c>
      <c r="F776" s="32" t="s">
        <v>17</v>
      </c>
      <c r="G776" s="150">
        <v>143.19999999999999</v>
      </c>
      <c r="H776" s="148" t="s">
        <v>1836</v>
      </c>
      <c r="I776" s="156" t="s">
        <v>944</v>
      </c>
      <c r="J776" s="159">
        <v>1</v>
      </c>
      <c r="K776" s="158">
        <v>1.4319999999999999</v>
      </c>
      <c r="L776" s="157">
        <v>100</v>
      </c>
      <c r="M776" s="148" t="s">
        <v>1669</v>
      </c>
    </row>
    <row r="777" spans="1:13" ht="15" customHeight="1" x14ac:dyDescent="0.25">
      <c r="A777" s="149" t="s">
        <v>1807</v>
      </c>
      <c r="B777" s="32" t="s">
        <v>17</v>
      </c>
      <c r="C777" s="32" t="s">
        <v>17</v>
      </c>
      <c r="D777" s="32" t="s">
        <v>17</v>
      </c>
      <c r="E777" s="32" t="s">
        <v>17</v>
      </c>
      <c r="F777" s="32" t="s">
        <v>17</v>
      </c>
      <c r="G777" s="150">
        <v>126.93</v>
      </c>
      <c r="H777" s="148" t="s">
        <v>1837</v>
      </c>
      <c r="I777" s="156" t="s">
        <v>944</v>
      </c>
      <c r="J777" s="159">
        <v>1</v>
      </c>
      <c r="K777" s="158">
        <v>1.2693000000000001</v>
      </c>
      <c r="L777" s="157">
        <v>100</v>
      </c>
      <c r="M777" s="148" t="s">
        <v>1669</v>
      </c>
    </row>
    <row r="778" spans="1:13" ht="15" customHeight="1" x14ac:dyDescent="0.25">
      <c r="A778" s="149" t="s">
        <v>1743</v>
      </c>
      <c r="B778" s="32" t="s">
        <v>17</v>
      </c>
      <c r="C778" s="32" t="s">
        <v>17</v>
      </c>
      <c r="D778" s="32" t="s">
        <v>17</v>
      </c>
      <c r="E778" s="32" t="s">
        <v>17</v>
      </c>
      <c r="F778" s="32" t="s">
        <v>17</v>
      </c>
      <c r="G778" s="150">
        <v>90.272000000000006</v>
      </c>
      <c r="H778" s="148" t="s">
        <v>1838</v>
      </c>
      <c r="I778" s="156" t="s">
        <v>944</v>
      </c>
      <c r="J778" s="159">
        <v>100</v>
      </c>
      <c r="K778" s="158">
        <v>4.5136000000000003</v>
      </c>
      <c r="L778" s="157">
        <v>20</v>
      </c>
      <c r="M778" s="148" t="s">
        <v>1669</v>
      </c>
    </row>
    <row r="779" spans="1:13" ht="15" customHeight="1" x14ac:dyDescent="0.25">
      <c r="A779" s="149" t="s">
        <v>1744</v>
      </c>
      <c r="B779" s="32" t="s">
        <v>17</v>
      </c>
      <c r="C779" s="32" t="s">
        <v>17</v>
      </c>
      <c r="D779" s="32" t="s">
        <v>17</v>
      </c>
      <c r="E779" s="32" t="s">
        <v>17</v>
      </c>
      <c r="F779" s="32" t="s">
        <v>17</v>
      </c>
      <c r="G779" s="150">
        <v>519.67999999999995</v>
      </c>
      <c r="H779" s="148" t="s">
        <v>1838</v>
      </c>
      <c r="I779" s="156" t="s">
        <v>944</v>
      </c>
      <c r="J779" s="159">
        <v>100</v>
      </c>
      <c r="K779" s="158">
        <v>5.1967999999999996</v>
      </c>
      <c r="L779" s="157">
        <v>100</v>
      </c>
      <c r="M779" s="148" t="s">
        <v>1669</v>
      </c>
    </row>
    <row r="780" spans="1:13" ht="15" customHeight="1" x14ac:dyDescent="0.25">
      <c r="A780" s="149" t="s">
        <v>1745</v>
      </c>
      <c r="B780" s="32" t="s">
        <v>17</v>
      </c>
      <c r="C780" s="32" t="s">
        <v>17</v>
      </c>
      <c r="D780" s="32" t="s">
        <v>17</v>
      </c>
      <c r="E780" s="32" t="s">
        <v>17</v>
      </c>
      <c r="F780" s="32" t="s">
        <v>17</v>
      </c>
      <c r="G780" s="150">
        <v>608.16</v>
      </c>
      <c r="H780" s="148" t="s">
        <v>1838</v>
      </c>
      <c r="I780" s="156" t="s">
        <v>944</v>
      </c>
      <c r="J780" s="159">
        <v>100</v>
      </c>
      <c r="K780" s="158">
        <v>6.0815999999999999</v>
      </c>
      <c r="L780" s="157">
        <v>100</v>
      </c>
      <c r="M780" s="148" t="s">
        <v>1669</v>
      </c>
    </row>
    <row r="781" spans="1:13" ht="15" customHeight="1" x14ac:dyDescent="0.25">
      <c r="A781" s="149" t="s">
        <v>1746</v>
      </c>
      <c r="B781" s="32" t="s">
        <v>17</v>
      </c>
      <c r="C781" s="32" t="s">
        <v>17</v>
      </c>
      <c r="D781" s="32" t="s">
        <v>17</v>
      </c>
      <c r="E781" s="32" t="s">
        <v>17</v>
      </c>
      <c r="F781" s="32" t="s">
        <v>17</v>
      </c>
      <c r="G781" s="150">
        <v>124.09599999999999</v>
      </c>
      <c r="H781" s="148" t="s">
        <v>1838</v>
      </c>
      <c r="I781" s="156" t="s">
        <v>944</v>
      </c>
      <c r="J781" s="159">
        <v>100</v>
      </c>
      <c r="K781" s="158">
        <v>6.2047999999999996</v>
      </c>
      <c r="L781" s="157">
        <v>20</v>
      </c>
      <c r="M781" s="148" t="s">
        <v>1669</v>
      </c>
    </row>
    <row r="782" spans="1:13" ht="15" customHeight="1" x14ac:dyDescent="0.25">
      <c r="A782" s="149" t="s">
        <v>1748</v>
      </c>
      <c r="B782" s="32" t="s">
        <v>17</v>
      </c>
      <c r="C782" s="32" t="s">
        <v>17</v>
      </c>
      <c r="D782" s="32" t="s">
        <v>17</v>
      </c>
      <c r="E782" s="32" t="s">
        <v>17</v>
      </c>
      <c r="F782" s="32" t="s">
        <v>17</v>
      </c>
      <c r="G782" s="150">
        <v>121.96799999999999</v>
      </c>
      <c r="H782" s="148" t="s">
        <v>1838</v>
      </c>
      <c r="I782" s="156" t="s">
        <v>944</v>
      </c>
      <c r="J782" s="159">
        <v>100</v>
      </c>
      <c r="K782" s="158">
        <v>12.1968</v>
      </c>
      <c r="L782" s="157">
        <v>10</v>
      </c>
      <c r="M782" s="148" t="s">
        <v>1669</v>
      </c>
    </row>
    <row r="783" spans="1:13" ht="15" customHeight="1" x14ac:dyDescent="0.25">
      <c r="A783" s="149" t="s">
        <v>1747</v>
      </c>
      <c r="B783" s="32" t="s">
        <v>17</v>
      </c>
      <c r="C783" s="32" t="s">
        <v>17</v>
      </c>
      <c r="D783" s="32" t="s">
        <v>17</v>
      </c>
      <c r="E783" s="32" t="s">
        <v>17</v>
      </c>
      <c r="F783" s="32" t="s">
        <v>17</v>
      </c>
      <c r="G783" s="150">
        <v>121.96799999999999</v>
      </c>
      <c r="H783" s="148" t="s">
        <v>1838</v>
      </c>
      <c r="I783" s="156" t="s">
        <v>944</v>
      </c>
      <c r="J783" s="159">
        <v>100</v>
      </c>
      <c r="K783" s="158">
        <v>12.1968</v>
      </c>
      <c r="L783" s="157">
        <v>10</v>
      </c>
      <c r="M783" s="148" t="s">
        <v>1669</v>
      </c>
    </row>
    <row r="784" spans="1:13" ht="15" customHeight="1" x14ac:dyDescent="0.25">
      <c r="A784" s="149" t="s">
        <v>1808</v>
      </c>
      <c r="B784" s="32" t="s">
        <v>17</v>
      </c>
      <c r="C784" s="32" t="s">
        <v>17</v>
      </c>
      <c r="D784" s="32" t="s">
        <v>17</v>
      </c>
      <c r="E784" s="32" t="s">
        <v>17</v>
      </c>
      <c r="F784" s="32" t="s">
        <v>17</v>
      </c>
      <c r="G784" s="150">
        <v>645.12</v>
      </c>
      <c r="H784" s="148" t="s">
        <v>1839</v>
      </c>
      <c r="I784" s="156" t="s">
        <v>944</v>
      </c>
      <c r="J784" s="159">
        <v>50</v>
      </c>
      <c r="K784" s="158">
        <v>1.6128</v>
      </c>
      <c r="L784" s="157">
        <v>400</v>
      </c>
      <c r="M784" s="148" t="s">
        <v>1669</v>
      </c>
    </row>
    <row r="785" spans="1:13" ht="15" customHeight="1" x14ac:dyDescent="0.25">
      <c r="A785" s="149" t="s">
        <v>197</v>
      </c>
      <c r="B785" s="32" t="s">
        <v>17</v>
      </c>
      <c r="C785" s="32" t="s">
        <v>17</v>
      </c>
      <c r="D785" s="32" t="s">
        <v>17</v>
      </c>
      <c r="E785" s="32" t="s">
        <v>17</v>
      </c>
      <c r="F785" s="32" t="s">
        <v>17</v>
      </c>
      <c r="G785" s="150">
        <v>124.1</v>
      </c>
      <c r="H785" s="148" t="s">
        <v>1840</v>
      </c>
      <c r="I785" s="156" t="s">
        <v>944</v>
      </c>
      <c r="J785" s="159">
        <v>100</v>
      </c>
      <c r="K785" s="158">
        <v>3.1025</v>
      </c>
      <c r="L785" s="157">
        <v>40</v>
      </c>
      <c r="M785" s="148" t="s">
        <v>1669</v>
      </c>
    </row>
    <row r="786" spans="1:13" ht="15" customHeight="1" x14ac:dyDescent="0.25">
      <c r="A786" s="149" t="s">
        <v>1809</v>
      </c>
      <c r="B786" s="32" t="s">
        <v>17</v>
      </c>
      <c r="C786" s="32" t="s">
        <v>17</v>
      </c>
      <c r="D786" s="32" t="s">
        <v>17</v>
      </c>
      <c r="E786" s="32" t="s">
        <v>17</v>
      </c>
      <c r="F786" s="32" t="s">
        <v>17</v>
      </c>
      <c r="G786" s="150">
        <v>350</v>
      </c>
      <c r="H786" s="148" t="s">
        <v>1841</v>
      </c>
      <c r="I786" s="156" t="s">
        <v>944</v>
      </c>
      <c r="J786" s="159">
        <v>1</v>
      </c>
      <c r="K786" s="158">
        <v>3.5</v>
      </c>
      <c r="L786" s="157">
        <v>100</v>
      </c>
      <c r="M786" s="148" t="s">
        <v>1669</v>
      </c>
    </row>
    <row r="787" spans="1:13" ht="15" customHeight="1" x14ac:dyDescent="0.25">
      <c r="A787" s="149" t="s">
        <v>1810</v>
      </c>
      <c r="B787" s="32" t="s">
        <v>17</v>
      </c>
      <c r="C787" s="32" t="s">
        <v>17</v>
      </c>
      <c r="D787" s="32" t="s">
        <v>17</v>
      </c>
      <c r="E787" s="32" t="s">
        <v>17</v>
      </c>
      <c r="F787" s="32" t="s">
        <v>17</v>
      </c>
      <c r="G787" s="150">
        <v>701.8</v>
      </c>
      <c r="H787" s="148" t="s">
        <v>1841</v>
      </c>
      <c r="I787" s="156" t="s">
        <v>944</v>
      </c>
      <c r="J787" s="159">
        <v>1</v>
      </c>
      <c r="K787" s="158">
        <v>3.5089999999999999</v>
      </c>
      <c r="L787" s="157">
        <v>200</v>
      </c>
      <c r="M787" s="148" t="s">
        <v>1669</v>
      </c>
    </row>
    <row r="788" spans="1:13" ht="15" customHeight="1" x14ac:dyDescent="0.25">
      <c r="A788" s="149" t="s">
        <v>1811</v>
      </c>
      <c r="B788" s="32" t="s">
        <v>17</v>
      </c>
      <c r="C788" s="32" t="s">
        <v>17</v>
      </c>
      <c r="D788" s="32" t="s">
        <v>17</v>
      </c>
      <c r="E788" s="32" t="s">
        <v>17</v>
      </c>
      <c r="F788" s="32" t="s">
        <v>17</v>
      </c>
      <c r="G788" s="150">
        <v>2518</v>
      </c>
      <c r="H788" s="148" t="s">
        <v>1842</v>
      </c>
      <c r="I788" s="156" t="s">
        <v>1019</v>
      </c>
      <c r="J788" s="159">
        <v>50</v>
      </c>
      <c r="K788" s="158">
        <v>25.18</v>
      </c>
      <c r="L788" s="157">
        <v>100</v>
      </c>
      <c r="M788" s="148" t="s">
        <v>1669</v>
      </c>
    </row>
    <row r="789" spans="1:13" ht="15" customHeight="1" x14ac:dyDescent="0.25">
      <c r="A789" s="149" t="s">
        <v>1812</v>
      </c>
      <c r="B789" s="32" t="s">
        <v>17</v>
      </c>
      <c r="C789" s="32" t="s">
        <v>17</v>
      </c>
      <c r="D789" s="32" t="s">
        <v>17</v>
      </c>
      <c r="E789" s="32" t="s">
        <v>17</v>
      </c>
      <c r="F789" s="32" t="s">
        <v>17</v>
      </c>
      <c r="G789" s="150">
        <v>1814.9999999999998</v>
      </c>
      <c r="H789" s="148" t="s">
        <v>1843</v>
      </c>
      <c r="I789" s="156" t="s">
        <v>1019</v>
      </c>
      <c r="J789" s="159">
        <v>50</v>
      </c>
      <c r="K789" s="158">
        <v>9.0749999999999993</v>
      </c>
      <c r="L789" s="157">
        <v>200</v>
      </c>
      <c r="M789" s="148" t="s">
        <v>1669</v>
      </c>
    </row>
    <row r="790" spans="1:13" ht="15" customHeight="1" x14ac:dyDescent="0.25">
      <c r="A790" s="149" t="s">
        <v>1812</v>
      </c>
      <c r="B790" s="32" t="s">
        <v>17</v>
      </c>
      <c r="C790" s="32" t="s">
        <v>17</v>
      </c>
      <c r="D790" s="32" t="s">
        <v>17</v>
      </c>
      <c r="E790" s="32" t="s">
        <v>17</v>
      </c>
      <c r="F790" s="32" t="s">
        <v>17</v>
      </c>
      <c r="G790" s="150">
        <v>544.5</v>
      </c>
      <c r="H790" s="148" t="s">
        <v>1844</v>
      </c>
      <c r="I790" s="156" t="s">
        <v>1019</v>
      </c>
      <c r="J790" s="159">
        <v>50</v>
      </c>
      <c r="K790" s="158">
        <v>9.0749999999999993</v>
      </c>
      <c r="L790" s="157">
        <v>60</v>
      </c>
      <c r="M790" s="148" t="s">
        <v>1669</v>
      </c>
    </row>
    <row r="791" spans="1:13" ht="15" customHeight="1" x14ac:dyDescent="0.25">
      <c r="A791" s="149" t="s">
        <v>1813</v>
      </c>
      <c r="B791" s="32" t="s">
        <v>17</v>
      </c>
      <c r="C791" s="32" t="s">
        <v>17</v>
      </c>
      <c r="D791" s="32" t="s">
        <v>17</v>
      </c>
      <c r="E791" s="32" t="s">
        <v>17</v>
      </c>
      <c r="F791" s="32" t="s">
        <v>17</v>
      </c>
      <c r="G791" s="150">
        <v>832.60799999999995</v>
      </c>
      <c r="H791" s="148" t="s">
        <v>1845</v>
      </c>
      <c r="I791" s="156" t="s">
        <v>1019</v>
      </c>
      <c r="J791" s="159">
        <v>100</v>
      </c>
      <c r="K791" s="158">
        <v>13.876799999999999</v>
      </c>
      <c r="L791" s="157">
        <v>60</v>
      </c>
      <c r="M791" s="148" t="s">
        <v>1669</v>
      </c>
    </row>
    <row r="792" spans="1:13" ht="15" customHeight="1" x14ac:dyDescent="0.25">
      <c r="A792" s="149" t="s">
        <v>1814</v>
      </c>
      <c r="B792" s="32" t="s">
        <v>17</v>
      </c>
      <c r="C792" s="32" t="s">
        <v>17</v>
      </c>
      <c r="D792" s="32" t="s">
        <v>17</v>
      </c>
      <c r="E792" s="32" t="s">
        <v>17</v>
      </c>
      <c r="F792" s="32" t="s">
        <v>17</v>
      </c>
      <c r="G792" s="150">
        <v>548.24</v>
      </c>
      <c r="H792" s="148" t="s">
        <v>1846</v>
      </c>
      <c r="I792" s="156" t="s">
        <v>1019</v>
      </c>
      <c r="J792" s="159">
        <v>100</v>
      </c>
      <c r="K792" s="158">
        <v>10.9648</v>
      </c>
      <c r="L792" s="157">
        <v>50</v>
      </c>
      <c r="M792" s="148" t="s">
        <v>1669</v>
      </c>
    </row>
    <row r="793" spans="1:13" ht="15" customHeight="1" x14ac:dyDescent="0.25">
      <c r="A793" s="149" t="s">
        <v>1815</v>
      </c>
      <c r="B793" s="32" t="s">
        <v>17</v>
      </c>
      <c r="C793" s="32" t="s">
        <v>17</v>
      </c>
      <c r="D793" s="32" t="s">
        <v>17</v>
      </c>
      <c r="E793" s="32" t="s">
        <v>17</v>
      </c>
      <c r="F793" s="32" t="s">
        <v>17</v>
      </c>
      <c r="G793" s="150">
        <v>719.04</v>
      </c>
      <c r="H793" s="148" t="s">
        <v>1846</v>
      </c>
      <c r="I793" s="156" t="s">
        <v>1019</v>
      </c>
      <c r="J793" s="159">
        <v>100</v>
      </c>
      <c r="K793" s="158">
        <v>11.984</v>
      </c>
      <c r="L793" s="157">
        <v>60</v>
      </c>
      <c r="M793" s="148" t="s">
        <v>1669</v>
      </c>
    </row>
    <row r="794" spans="1:13" ht="15" customHeight="1" x14ac:dyDescent="0.25">
      <c r="A794" s="149" t="s">
        <v>1816</v>
      </c>
      <c r="B794" s="32" t="s">
        <v>17</v>
      </c>
      <c r="C794" s="32" t="s">
        <v>17</v>
      </c>
      <c r="D794" s="32" t="s">
        <v>17</v>
      </c>
      <c r="E794" s="32" t="s">
        <v>17</v>
      </c>
      <c r="F794" s="32" t="s">
        <v>17</v>
      </c>
      <c r="G794" s="150">
        <v>1061.76</v>
      </c>
      <c r="H794" s="148" t="s">
        <v>1847</v>
      </c>
      <c r="I794" s="156" t="s">
        <v>1019</v>
      </c>
      <c r="J794" s="159">
        <v>100</v>
      </c>
      <c r="K794" s="158">
        <v>17.696000000000002</v>
      </c>
      <c r="L794" s="157">
        <v>60</v>
      </c>
      <c r="M794" s="148" t="s">
        <v>1669</v>
      </c>
    </row>
    <row r="795" spans="1:13" ht="15" customHeight="1" x14ac:dyDescent="0.25">
      <c r="A795" s="149" t="s">
        <v>1817</v>
      </c>
      <c r="B795" s="32" t="s">
        <v>17</v>
      </c>
      <c r="C795" s="32" t="s">
        <v>17</v>
      </c>
      <c r="D795" s="32" t="s">
        <v>17</v>
      </c>
      <c r="E795" s="32" t="s">
        <v>17</v>
      </c>
      <c r="F795" s="32" t="s">
        <v>17</v>
      </c>
      <c r="G795" s="150">
        <v>347.2</v>
      </c>
      <c r="H795" s="148" t="s">
        <v>1847</v>
      </c>
      <c r="I795" s="156" t="s">
        <v>1019</v>
      </c>
      <c r="J795" s="159">
        <v>100</v>
      </c>
      <c r="K795" s="158">
        <v>17.36</v>
      </c>
      <c r="L795" s="157">
        <v>20</v>
      </c>
      <c r="M795" s="148" t="s">
        <v>1669</v>
      </c>
    </row>
    <row r="796" spans="1:13" ht="15" customHeight="1" x14ac:dyDescent="0.25">
      <c r="A796" s="149" t="s">
        <v>1818</v>
      </c>
      <c r="B796" s="32" t="s">
        <v>17</v>
      </c>
      <c r="C796" s="32" t="s">
        <v>17</v>
      </c>
      <c r="D796" s="32" t="s">
        <v>17</v>
      </c>
      <c r="E796" s="32" t="s">
        <v>17</v>
      </c>
      <c r="F796" s="32" t="s">
        <v>17</v>
      </c>
      <c r="G796" s="150">
        <v>460.28399999999999</v>
      </c>
      <c r="H796" s="148" t="s">
        <v>1848</v>
      </c>
      <c r="I796" s="156" t="s">
        <v>1019</v>
      </c>
      <c r="J796" s="159">
        <v>100</v>
      </c>
      <c r="K796" s="158">
        <v>7.6714000000000002</v>
      </c>
      <c r="L796" s="157">
        <v>60</v>
      </c>
      <c r="M796" s="148" t="s">
        <v>1669</v>
      </c>
    </row>
    <row r="797" spans="1:13" ht="15" customHeight="1" x14ac:dyDescent="0.25">
      <c r="A797" s="149" t="s">
        <v>1819</v>
      </c>
      <c r="B797" s="32" t="s">
        <v>17</v>
      </c>
      <c r="C797" s="32" t="s">
        <v>17</v>
      </c>
      <c r="D797" s="32" t="s">
        <v>17</v>
      </c>
      <c r="E797" s="32" t="s">
        <v>17</v>
      </c>
      <c r="F797" s="32" t="s">
        <v>17</v>
      </c>
      <c r="G797" s="150">
        <v>602.44999799999994</v>
      </c>
      <c r="H797" s="148" t="s">
        <v>1849</v>
      </c>
      <c r="I797" s="156" t="s">
        <v>1066</v>
      </c>
      <c r="J797" s="159">
        <v>5</v>
      </c>
      <c r="K797" s="158">
        <v>20.081666599999998</v>
      </c>
      <c r="L797" s="157">
        <v>30</v>
      </c>
      <c r="M797" s="148" t="s">
        <v>1669</v>
      </c>
    </row>
    <row r="798" spans="1:13" ht="15" customHeight="1" x14ac:dyDescent="0.25">
      <c r="A798" s="149" t="s">
        <v>1819</v>
      </c>
      <c r="B798" s="32" t="s">
        <v>17</v>
      </c>
      <c r="C798" s="32" t="s">
        <v>17</v>
      </c>
      <c r="D798" s="32" t="s">
        <v>17</v>
      </c>
      <c r="E798" s="32" t="s">
        <v>17</v>
      </c>
      <c r="F798" s="32" t="s">
        <v>17</v>
      </c>
      <c r="G798" s="150">
        <v>401.633332</v>
      </c>
      <c r="H798" s="148" t="s">
        <v>1850</v>
      </c>
      <c r="I798" s="156" t="s">
        <v>1066</v>
      </c>
      <c r="J798" s="159">
        <v>5</v>
      </c>
      <c r="K798" s="158">
        <v>20.081666599999998</v>
      </c>
      <c r="L798" s="157">
        <v>20</v>
      </c>
      <c r="M798" s="148" t="s">
        <v>1669</v>
      </c>
    </row>
    <row r="799" spans="1:13" ht="15" customHeight="1" x14ac:dyDescent="0.25">
      <c r="A799" s="149" t="s">
        <v>1820</v>
      </c>
      <c r="B799" s="32" t="s">
        <v>17</v>
      </c>
      <c r="C799" s="32" t="s">
        <v>17</v>
      </c>
      <c r="D799" s="32" t="s">
        <v>17</v>
      </c>
      <c r="E799" s="32" t="s">
        <v>17</v>
      </c>
      <c r="F799" s="32" t="s">
        <v>17</v>
      </c>
      <c r="G799" s="150">
        <v>500.94</v>
      </c>
      <c r="H799" s="148" t="s">
        <v>1851</v>
      </c>
      <c r="I799" s="156" t="s">
        <v>1019</v>
      </c>
      <c r="J799" s="159">
        <v>1</v>
      </c>
      <c r="K799" s="158">
        <v>8.3490000000000002</v>
      </c>
      <c r="L799" s="157">
        <v>60</v>
      </c>
      <c r="M799" s="148" t="s">
        <v>1669</v>
      </c>
    </row>
    <row r="800" spans="1:13" ht="15" customHeight="1" x14ac:dyDescent="0.25">
      <c r="A800" s="149" t="s">
        <v>1821</v>
      </c>
      <c r="B800" s="32" t="s">
        <v>17</v>
      </c>
      <c r="C800" s="32" t="s">
        <v>17</v>
      </c>
      <c r="D800" s="32" t="s">
        <v>17</v>
      </c>
      <c r="E800" s="32" t="s">
        <v>17</v>
      </c>
      <c r="F800" s="32" t="s">
        <v>17</v>
      </c>
      <c r="G800" s="150">
        <v>288.66000000000003</v>
      </c>
      <c r="H800" s="148" t="s">
        <v>1852</v>
      </c>
      <c r="I800" s="156" t="s">
        <v>1019</v>
      </c>
      <c r="J800" s="159">
        <v>1</v>
      </c>
      <c r="K800" s="158">
        <v>1.4433</v>
      </c>
      <c r="L800" s="157">
        <v>200</v>
      </c>
      <c r="M800" s="148" t="s">
        <v>1669</v>
      </c>
    </row>
    <row r="801" spans="1:13" ht="15" customHeight="1" x14ac:dyDescent="0.25">
      <c r="A801" s="149" t="s">
        <v>1822</v>
      </c>
      <c r="B801" s="32" t="s">
        <v>17</v>
      </c>
      <c r="C801" s="32" t="s">
        <v>17</v>
      </c>
      <c r="D801" s="32" t="s">
        <v>17</v>
      </c>
      <c r="E801" s="32" t="s">
        <v>17</v>
      </c>
      <c r="F801" s="32" t="s">
        <v>17</v>
      </c>
      <c r="G801" s="150">
        <v>531.65</v>
      </c>
      <c r="H801" s="148" t="s">
        <v>1853</v>
      </c>
      <c r="I801" s="156" t="s">
        <v>1019</v>
      </c>
      <c r="J801" s="159">
        <v>1</v>
      </c>
      <c r="K801" s="158">
        <v>2.6582499999999998</v>
      </c>
      <c r="L801" s="157">
        <v>200</v>
      </c>
      <c r="M801" s="148" t="s">
        <v>1669</v>
      </c>
    </row>
    <row r="802" spans="1:13" ht="15" customHeight="1" x14ac:dyDescent="0.25">
      <c r="A802" s="149" t="s">
        <v>1823</v>
      </c>
      <c r="B802" s="32" t="s">
        <v>17</v>
      </c>
      <c r="C802" s="32" t="s">
        <v>17</v>
      </c>
      <c r="D802" s="32" t="s">
        <v>17</v>
      </c>
      <c r="E802" s="32" t="s">
        <v>17</v>
      </c>
      <c r="F802" s="32" t="s">
        <v>17</v>
      </c>
      <c r="G802" s="150">
        <v>206.7072</v>
      </c>
      <c r="H802" s="148" t="s">
        <v>1854</v>
      </c>
      <c r="I802" s="156" t="s">
        <v>1019</v>
      </c>
      <c r="J802" s="159">
        <v>1</v>
      </c>
      <c r="K802" s="158">
        <v>4.134144</v>
      </c>
      <c r="L802" s="157">
        <v>50</v>
      </c>
      <c r="M802" s="148" t="s">
        <v>1669</v>
      </c>
    </row>
    <row r="803" spans="1:13" ht="15" customHeight="1" x14ac:dyDescent="0.25">
      <c r="A803" s="149" t="s">
        <v>1824</v>
      </c>
      <c r="B803" s="32" t="s">
        <v>17</v>
      </c>
      <c r="C803" s="32" t="s">
        <v>17</v>
      </c>
      <c r="D803" s="32" t="s">
        <v>17</v>
      </c>
      <c r="E803" s="32" t="s">
        <v>17</v>
      </c>
      <c r="F803" s="32" t="s">
        <v>17</v>
      </c>
      <c r="G803" s="150">
        <v>147.38079999999999</v>
      </c>
      <c r="H803" s="148" t="s">
        <v>1854</v>
      </c>
      <c r="I803" s="156" t="s">
        <v>1019</v>
      </c>
      <c r="J803" s="159">
        <v>1</v>
      </c>
      <c r="K803" s="158">
        <v>3.68452</v>
      </c>
      <c r="L803" s="157">
        <v>40</v>
      </c>
      <c r="M803" s="148" t="s">
        <v>1669</v>
      </c>
    </row>
    <row r="804" spans="1:13" ht="15" customHeight="1" x14ac:dyDescent="0.25">
      <c r="A804" s="149" t="s">
        <v>1825</v>
      </c>
      <c r="B804" s="32" t="s">
        <v>17</v>
      </c>
      <c r="C804" s="32" t="s">
        <v>17</v>
      </c>
      <c r="D804" s="32" t="s">
        <v>17</v>
      </c>
      <c r="E804" s="32" t="s">
        <v>17</v>
      </c>
      <c r="F804" s="32" t="s">
        <v>17</v>
      </c>
      <c r="G804" s="150">
        <v>181.49</v>
      </c>
      <c r="H804" s="148" t="s">
        <v>1855</v>
      </c>
      <c r="I804" s="156" t="s">
        <v>1019</v>
      </c>
      <c r="J804" s="159">
        <v>1</v>
      </c>
      <c r="K804" s="158">
        <v>3.6297999999999999</v>
      </c>
      <c r="L804" s="157">
        <v>50</v>
      </c>
      <c r="M804" s="148" t="s">
        <v>1669</v>
      </c>
    </row>
    <row r="805" spans="1:13" ht="15" customHeight="1" x14ac:dyDescent="0.25">
      <c r="A805" s="149" t="s">
        <v>1826</v>
      </c>
      <c r="B805" s="32" t="s">
        <v>17</v>
      </c>
      <c r="C805" s="32" t="s">
        <v>17</v>
      </c>
      <c r="D805" s="32" t="s">
        <v>17</v>
      </c>
      <c r="E805" s="32" t="s">
        <v>17</v>
      </c>
      <c r="F805" s="32" t="s">
        <v>17</v>
      </c>
      <c r="G805" s="150">
        <v>178.64</v>
      </c>
      <c r="H805" s="148" t="s">
        <v>1856</v>
      </c>
      <c r="I805" s="156" t="s">
        <v>1019</v>
      </c>
      <c r="J805" s="159">
        <v>100</v>
      </c>
      <c r="K805" s="158">
        <v>3.5728</v>
      </c>
      <c r="L805" s="157">
        <v>50</v>
      </c>
      <c r="M805" s="148" t="s">
        <v>1669</v>
      </c>
    </row>
    <row r="806" spans="1:13" ht="15" customHeight="1" x14ac:dyDescent="0.25">
      <c r="A806" s="149" t="s">
        <v>1827</v>
      </c>
      <c r="B806" s="32" t="s">
        <v>17</v>
      </c>
      <c r="C806" s="32" t="s">
        <v>17</v>
      </c>
      <c r="D806" s="32" t="s">
        <v>17</v>
      </c>
      <c r="E806" s="32" t="s">
        <v>17</v>
      </c>
      <c r="F806" s="32" t="s">
        <v>17</v>
      </c>
      <c r="G806" s="150">
        <v>139.8656</v>
      </c>
      <c r="H806" s="148" t="s">
        <v>1857</v>
      </c>
      <c r="I806" s="156" t="s">
        <v>1019</v>
      </c>
      <c r="J806" s="159">
        <v>1</v>
      </c>
      <c r="K806" s="158">
        <v>3.4966400000000002</v>
      </c>
      <c r="L806" s="157">
        <v>40</v>
      </c>
      <c r="M806" s="148" t="s">
        <v>1669</v>
      </c>
    </row>
    <row r="807" spans="1:13" ht="15" customHeight="1" x14ac:dyDescent="0.25">
      <c r="A807" s="149" t="s">
        <v>1828</v>
      </c>
      <c r="B807" s="32" t="s">
        <v>17</v>
      </c>
      <c r="C807" s="32" t="s">
        <v>17</v>
      </c>
      <c r="D807" s="32" t="s">
        <v>17</v>
      </c>
      <c r="E807" s="32" t="s">
        <v>17</v>
      </c>
      <c r="F807" s="32" t="s">
        <v>17</v>
      </c>
      <c r="G807" s="150">
        <v>181.608</v>
      </c>
      <c r="H807" s="148" t="s">
        <v>1857</v>
      </c>
      <c r="I807" s="156" t="s">
        <v>1019</v>
      </c>
      <c r="J807" s="159">
        <v>1</v>
      </c>
      <c r="K807" s="158">
        <v>3.6321599999999998</v>
      </c>
      <c r="L807" s="157">
        <v>50</v>
      </c>
      <c r="M807" s="148" t="s">
        <v>1669</v>
      </c>
    </row>
    <row r="808" spans="1:13" ht="15" customHeight="1" x14ac:dyDescent="0.25">
      <c r="A808" s="149" t="s">
        <v>1829</v>
      </c>
      <c r="B808" s="32" t="s">
        <v>17</v>
      </c>
      <c r="C808" s="32" t="s">
        <v>17</v>
      </c>
      <c r="D808" s="32" t="s">
        <v>17</v>
      </c>
      <c r="E808" s="32" t="s">
        <v>17</v>
      </c>
      <c r="F808" s="32" t="s">
        <v>17</v>
      </c>
      <c r="G808" s="150">
        <v>154.71679999999998</v>
      </c>
      <c r="H808" s="148" t="s">
        <v>1857</v>
      </c>
      <c r="I808" s="156" t="s">
        <v>1019</v>
      </c>
      <c r="J808" s="159">
        <v>1</v>
      </c>
      <c r="K808" s="158">
        <v>3.8679199999999998</v>
      </c>
      <c r="L808" s="157">
        <v>40</v>
      </c>
      <c r="M808" s="148" t="s">
        <v>1669</v>
      </c>
    </row>
    <row r="809" spans="1:13" ht="15" customHeight="1" x14ac:dyDescent="0.25">
      <c r="A809" s="149" t="s">
        <v>1830</v>
      </c>
      <c r="B809" s="32" t="s">
        <v>17</v>
      </c>
      <c r="C809" s="32" t="s">
        <v>17</v>
      </c>
      <c r="D809" s="32" t="s">
        <v>17</v>
      </c>
      <c r="E809" s="32" t="s">
        <v>17</v>
      </c>
      <c r="F809" s="32" t="s">
        <v>17</v>
      </c>
      <c r="G809" s="150">
        <v>70.795200000000008</v>
      </c>
      <c r="H809" s="148" t="s">
        <v>1724</v>
      </c>
      <c r="I809" s="156" t="s">
        <v>1019</v>
      </c>
      <c r="J809" s="159">
        <v>1</v>
      </c>
      <c r="K809" s="158">
        <v>1.4159040000000001</v>
      </c>
      <c r="L809" s="157">
        <v>50</v>
      </c>
      <c r="M809" s="148" t="s">
        <v>1669</v>
      </c>
    </row>
    <row r="810" spans="1:13" ht="15" customHeight="1" x14ac:dyDescent="0.25">
      <c r="A810" s="149" t="s">
        <v>1831</v>
      </c>
      <c r="B810" s="32" t="s">
        <v>17</v>
      </c>
      <c r="C810" s="32" t="s">
        <v>17</v>
      </c>
      <c r="D810" s="32" t="s">
        <v>17</v>
      </c>
      <c r="E810" s="32" t="s">
        <v>17</v>
      </c>
      <c r="F810" s="32" t="s">
        <v>17</v>
      </c>
      <c r="G810" s="150">
        <v>497.28000000000003</v>
      </c>
      <c r="H810" s="148" t="s">
        <v>1858</v>
      </c>
      <c r="I810" s="156" t="s">
        <v>1019</v>
      </c>
      <c r="J810" s="159">
        <v>60</v>
      </c>
      <c r="K810" s="158">
        <v>8.2880000000000003</v>
      </c>
      <c r="L810" s="157">
        <v>60</v>
      </c>
      <c r="M810" s="148" t="s">
        <v>1669</v>
      </c>
    </row>
    <row r="811" spans="1:13" ht="15" customHeight="1" x14ac:dyDescent="0.25">
      <c r="A811" s="149" t="s">
        <v>1831</v>
      </c>
      <c r="B811" s="32" t="s">
        <v>17</v>
      </c>
      <c r="C811" s="32" t="s">
        <v>17</v>
      </c>
      <c r="D811" s="32" t="s">
        <v>17</v>
      </c>
      <c r="E811" s="32" t="s">
        <v>17</v>
      </c>
      <c r="F811" s="32" t="s">
        <v>17</v>
      </c>
      <c r="G811" s="150">
        <v>505.34399999999999</v>
      </c>
      <c r="H811" s="148" t="s">
        <v>1858</v>
      </c>
      <c r="I811" s="156" t="s">
        <v>1019</v>
      </c>
      <c r="J811" s="159">
        <v>60</v>
      </c>
      <c r="K811" s="158">
        <v>8.4223999999999997</v>
      </c>
      <c r="L811" s="157">
        <v>60</v>
      </c>
      <c r="M811" s="148" t="s">
        <v>1669</v>
      </c>
    </row>
    <row r="812" spans="1:13" ht="15" customHeight="1" x14ac:dyDescent="0.25">
      <c r="A812" s="149" t="s">
        <v>1832</v>
      </c>
      <c r="B812" s="32" t="s">
        <v>17</v>
      </c>
      <c r="C812" s="32" t="s">
        <v>17</v>
      </c>
      <c r="D812" s="32" t="s">
        <v>17</v>
      </c>
      <c r="E812" s="32" t="s">
        <v>17</v>
      </c>
      <c r="F812" s="32" t="s">
        <v>17</v>
      </c>
      <c r="G812" s="150">
        <v>209.69759999999999</v>
      </c>
      <c r="H812" s="148" t="s">
        <v>1858</v>
      </c>
      <c r="I812" s="156" t="s">
        <v>1019</v>
      </c>
      <c r="J812" s="159">
        <v>1</v>
      </c>
      <c r="K812" s="158">
        <v>1.3979839999999999</v>
      </c>
      <c r="L812" s="157">
        <v>150</v>
      </c>
      <c r="M812" s="148" t="s">
        <v>1669</v>
      </c>
    </row>
    <row r="813" spans="1:13" ht="15" customHeight="1" x14ac:dyDescent="0.25">
      <c r="A813" s="149" t="s">
        <v>1833</v>
      </c>
      <c r="B813" s="32" t="s">
        <v>17</v>
      </c>
      <c r="C813" s="32" t="s">
        <v>17</v>
      </c>
      <c r="D813" s="32" t="s">
        <v>17</v>
      </c>
      <c r="E813" s="32" t="s">
        <v>17</v>
      </c>
      <c r="F813" s="32" t="s">
        <v>17</v>
      </c>
      <c r="G813" s="150">
        <v>44.576000000000001</v>
      </c>
      <c r="H813" s="148" t="s">
        <v>1859</v>
      </c>
      <c r="I813" s="156" t="s">
        <v>1019</v>
      </c>
      <c r="J813" s="159">
        <v>20</v>
      </c>
      <c r="K813" s="158">
        <v>2.2288000000000001</v>
      </c>
      <c r="L813" s="157">
        <v>20</v>
      </c>
      <c r="M813" s="148" t="s">
        <v>1669</v>
      </c>
    </row>
    <row r="814" spans="1:13" ht="15" customHeight="1" x14ac:dyDescent="0.25">
      <c r="A814" s="149" t="s">
        <v>1834</v>
      </c>
      <c r="B814" s="32" t="s">
        <v>17</v>
      </c>
      <c r="C814" s="32" t="s">
        <v>17</v>
      </c>
      <c r="D814" s="32" t="s">
        <v>17</v>
      </c>
      <c r="E814" s="32" t="s">
        <v>17</v>
      </c>
      <c r="F814" s="32" t="s">
        <v>17</v>
      </c>
      <c r="G814" s="150">
        <v>943.04000000000008</v>
      </c>
      <c r="H814" s="148" t="s">
        <v>1859</v>
      </c>
      <c r="I814" s="156" t="s">
        <v>1019</v>
      </c>
      <c r="J814" s="159">
        <v>100</v>
      </c>
      <c r="K814" s="158">
        <v>4.7152000000000003</v>
      </c>
      <c r="L814" s="157">
        <v>200</v>
      </c>
      <c r="M814" s="148" t="s">
        <v>1669</v>
      </c>
    </row>
    <row r="815" spans="1:13" ht="15.75" customHeight="1" x14ac:dyDescent="0.25">
      <c r="A815" s="149" t="s">
        <v>1835</v>
      </c>
      <c r="B815" s="32" t="s">
        <v>17</v>
      </c>
      <c r="C815" s="32" t="s">
        <v>17</v>
      </c>
      <c r="D815" s="32" t="s">
        <v>17</v>
      </c>
      <c r="E815" s="32" t="s">
        <v>17</v>
      </c>
      <c r="F815" s="32" t="s">
        <v>17</v>
      </c>
      <c r="G815" s="150">
        <v>112</v>
      </c>
      <c r="H815" s="148" t="s">
        <v>1859</v>
      </c>
      <c r="I815" s="156" t="s">
        <v>1019</v>
      </c>
      <c r="J815" s="159">
        <v>100</v>
      </c>
      <c r="K815" s="158">
        <v>5.6</v>
      </c>
      <c r="L815" s="157">
        <v>20</v>
      </c>
      <c r="M815" s="148" t="s">
        <v>1669</v>
      </c>
    </row>
    <row r="816" spans="1:13" ht="15" customHeight="1" x14ac:dyDescent="0.25">
      <c r="A816" s="149" t="s">
        <v>1865</v>
      </c>
      <c r="B816" s="32" t="s">
        <v>17</v>
      </c>
      <c r="C816" s="32" t="s">
        <v>17</v>
      </c>
      <c r="D816" s="32" t="s">
        <v>17</v>
      </c>
      <c r="E816" s="32" t="s">
        <v>17</v>
      </c>
      <c r="F816" s="32" t="s">
        <v>17</v>
      </c>
      <c r="G816" s="150">
        <v>165.76</v>
      </c>
      <c r="H816" s="148" t="s">
        <v>1860</v>
      </c>
      <c r="I816" s="156" t="s">
        <v>944</v>
      </c>
      <c r="J816" s="159">
        <v>100</v>
      </c>
      <c r="K816" s="158">
        <v>8.2880000000000003</v>
      </c>
      <c r="L816" s="157">
        <v>20</v>
      </c>
      <c r="M816" s="148" t="s">
        <v>1669</v>
      </c>
    </row>
    <row r="817" spans="1:13" ht="15" customHeight="1" x14ac:dyDescent="0.25">
      <c r="A817" s="149" t="s">
        <v>1866</v>
      </c>
      <c r="B817" s="32" t="s">
        <v>17</v>
      </c>
      <c r="C817" s="32" t="s">
        <v>17</v>
      </c>
      <c r="D817" s="32" t="s">
        <v>17</v>
      </c>
      <c r="E817" s="32" t="s">
        <v>17</v>
      </c>
      <c r="F817" s="32" t="s">
        <v>17</v>
      </c>
      <c r="G817" s="150">
        <v>168.44799999999998</v>
      </c>
      <c r="H817" s="148" t="s">
        <v>1861</v>
      </c>
      <c r="I817" s="156" t="s">
        <v>944</v>
      </c>
      <c r="J817" s="159">
        <v>100</v>
      </c>
      <c r="K817" s="158">
        <v>8.4223999999999997</v>
      </c>
      <c r="L817" s="157">
        <v>20</v>
      </c>
      <c r="M817" s="148" t="s">
        <v>1669</v>
      </c>
    </row>
    <row r="818" spans="1:13" ht="15" customHeight="1" x14ac:dyDescent="0.25">
      <c r="A818" s="149" t="s">
        <v>1867</v>
      </c>
      <c r="B818" s="32" t="s">
        <v>17</v>
      </c>
      <c r="C818" s="32" t="s">
        <v>17</v>
      </c>
      <c r="D818" s="32" t="s">
        <v>17</v>
      </c>
      <c r="E818" s="32" t="s">
        <v>17</v>
      </c>
      <c r="F818" s="32" t="s">
        <v>17</v>
      </c>
      <c r="G818" s="150">
        <v>483.95160000000004</v>
      </c>
      <c r="H818" s="148" t="s">
        <v>1862</v>
      </c>
      <c r="I818" s="156" t="s">
        <v>944</v>
      </c>
      <c r="J818" s="159">
        <v>1</v>
      </c>
      <c r="K818" s="158">
        <v>1.6131720000000001</v>
      </c>
      <c r="L818" s="157">
        <v>300</v>
      </c>
      <c r="M818" s="148" t="s">
        <v>1669</v>
      </c>
    </row>
    <row r="819" spans="1:13" ht="15" customHeight="1" x14ac:dyDescent="0.25">
      <c r="A819" s="149" t="s">
        <v>1868</v>
      </c>
      <c r="B819" s="32" t="s">
        <v>17</v>
      </c>
      <c r="C819" s="32" t="s">
        <v>17</v>
      </c>
      <c r="D819" s="32" t="s">
        <v>17</v>
      </c>
      <c r="E819" s="32" t="s">
        <v>17</v>
      </c>
      <c r="F819" s="32" t="s">
        <v>17</v>
      </c>
      <c r="G819" s="150">
        <v>457.2953</v>
      </c>
      <c r="H819" s="148" t="s">
        <v>1863</v>
      </c>
      <c r="I819" s="156" t="s">
        <v>944</v>
      </c>
      <c r="J819" s="159">
        <v>1</v>
      </c>
      <c r="K819" s="158">
        <v>11.432382499999999</v>
      </c>
      <c r="L819" s="157">
        <v>40</v>
      </c>
      <c r="M819" s="148" t="s">
        <v>1669</v>
      </c>
    </row>
    <row r="820" spans="1:13" ht="15" customHeight="1" x14ac:dyDescent="0.25">
      <c r="A820" s="149" t="s">
        <v>1869</v>
      </c>
      <c r="B820" s="32" t="s">
        <v>17</v>
      </c>
      <c r="C820" s="32" t="s">
        <v>17</v>
      </c>
      <c r="D820" s="32" t="s">
        <v>17</v>
      </c>
      <c r="E820" s="32" t="s">
        <v>17</v>
      </c>
      <c r="F820" s="32" t="s">
        <v>17</v>
      </c>
      <c r="G820" s="150">
        <v>644.4144</v>
      </c>
      <c r="H820" s="148" t="s">
        <v>1864</v>
      </c>
      <c r="I820" s="156" t="s">
        <v>944</v>
      </c>
      <c r="J820" s="159">
        <v>1</v>
      </c>
      <c r="K820" s="158">
        <v>1.432032</v>
      </c>
      <c r="L820" s="157">
        <v>450</v>
      </c>
      <c r="M820" s="148" t="s">
        <v>1669</v>
      </c>
    </row>
    <row r="821" spans="1:13" s="92" customFormat="1" x14ac:dyDescent="0.3">
      <c r="A821" s="151" t="s">
        <v>1899</v>
      </c>
      <c r="B821" s="152"/>
      <c r="C821" s="152"/>
      <c r="D821" s="152"/>
      <c r="E821" s="152"/>
      <c r="F821" s="153"/>
      <c r="G821" s="154">
        <f>SUM(G822:G891)</f>
        <v>24063.245007539492</v>
      </c>
      <c r="H821" s="152"/>
      <c r="I821" s="152"/>
      <c r="J821" s="152"/>
      <c r="K821" s="152"/>
      <c r="L821" s="155"/>
      <c r="M821" s="152"/>
    </row>
    <row r="822" spans="1:13" ht="15" customHeight="1" x14ac:dyDescent="0.25">
      <c r="A822" s="149" t="s">
        <v>2026</v>
      </c>
      <c r="B822" s="32" t="s">
        <v>17</v>
      </c>
      <c r="C822" s="32" t="s">
        <v>17</v>
      </c>
      <c r="D822" s="32" t="s">
        <v>17</v>
      </c>
      <c r="E822" s="32" t="s">
        <v>17</v>
      </c>
      <c r="F822" s="32" t="s">
        <v>17</v>
      </c>
      <c r="G822" s="150">
        <v>358.17599999999999</v>
      </c>
      <c r="H822" s="148" t="s">
        <v>2059</v>
      </c>
      <c r="I822" s="156" t="s">
        <v>944</v>
      </c>
      <c r="J822" s="159">
        <v>150</v>
      </c>
      <c r="K822" s="158">
        <v>17.908799999999999</v>
      </c>
      <c r="L822" s="157">
        <v>20</v>
      </c>
      <c r="M822" s="148" t="s">
        <v>1669</v>
      </c>
    </row>
    <row r="823" spans="1:13" ht="15" customHeight="1" x14ac:dyDescent="0.25">
      <c r="A823" s="149" t="s">
        <v>2027</v>
      </c>
      <c r="B823" s="32" t="s">
        <v>17</v>
      </c>
      <c r="C823" s="32" t="s">
        <v>17</v>
      </c>
      <c r="D823" s="32" t="s">
        <v>17</v>
      </c>
      <c r="E823" s="32" t="s">
        <v>17</v>
      </c>
      <c r="F823" s="32" t="s">
        <v>17</v>
      </c>
      <c r="G823" s="150">
        <v>895.43999999999994</v>
      </c>
      <c r="H823" s="148" t="s">
        <v>2059</v>
      </c>
      <c r="I823" s="156" t="s">
        <v>944</v>
      </c>
      <c r="J823" s="159">
        <v>150</v>
      </c>
      <c r="K823" s="158">
        <v>17.908799999999999</v>
      </c>
      <c r="L823" s="157">
        <v>50</v>
      </c>
      <c r="M823" s="148" t="s">
        <v>1669</v>
      </c>
    </row>
    <row r="824" spans="1:13" ht="15" customHeight="1" x14ac:dyDescent="0.25">
      <c r="A824" s="149" t="s">
        <v>2028</v>
      </c>
      <c r="B824" s="32" t="s">
        <v>17</v>
      </c>
      <c r="C824" s="32" t="s">
        <v>17</v>
      </c>
      <c r="D824" s="32" t="s">
        <v>17</v>
      </c>
      <c r="E824" s="32" t="s">
        <v>17</v>
      </c>
      <c r="F824" s="32" t="s">
        <v>17</v>
      </c>
      <c r="G824" s="150">
        <v>895.43999999999994</v>
      </c>
      <c r="H824" s="148" t="s">
        <v>2060</v>
      </c>
      <c r="I824" s="156" t="s">
        <v>944</v>
      </c>
      <c r="J824" s="159">
        <v>150</v>
      </c>
      <c r="K824" s="158">
        <v>17.908799999999999</v>
      </c>
      <c r="L824" s="157">
        <v>50</v>
      </c>
      <c r="M824" s="148" t="s">
        <v>1669</v>
      </c>
    </row>
    <row r="825" spans="1:13" ht="15" customHeight="1" x14ac:dyDescent="0.25">
      <c r="A825" s="149" t="s">
        <v>2029</v>
      </c>
      <c r="B825" s="32" t="s">
        <v>17</v>
      </c>
      <c r="C825" s="32" t="s">
        <v>17</v>
      </c>
      <c r="D825" s="32" t="s">
        <v>17</v>
      </c>
      <c r="E825" s="32" t="s">
        <v>17</v>
      </c>
      <c r="F825" s="32" t="s">
        <v>17</v>
      </c>
      <c r="G825" s="150">
        <v>91.839999999999989</v>
      </c>
      <c r="H825" s="148" t="s">
        <v>2061</v>
      </c>
      <c r="I825" s="156" t="s">
        <v>944</v>
      </c>
      <c r="J825" s="159">
        <v>100</v>
      </c>
      <c r="K825" s="158">
        <v>4.5919999999999996</v>
      </c>
      <c r="L825" s="157">
        <v>20</v>
      </c>
      <c r="M825" s="148" t="s">
        <v>1669</v>
      </c>
    </row>
    <row r="826" spans="1:13" ht="15" customHeight="1" x14ac:dyDescent="0.25">
      <c r="A826" s="149" t="s">
        <v>2030</v>
      </c>
      <c r="B826" s="32" t="s">
        <v>17</v>
      </c>
      <c r="C826" s="32" t="s">
        <v>17</v>
      </c>
      <c r="D826" s="32" t="s">
        <v>17</v>
      </c>
      <c r="E826" s="32" t="s">
        <v>17</v>
      </c>
      <c r="F826" s="32" t="s">
        <v>17</v>
      </c>
      <c r="G826" s="150">
        <v>481.59999999999997</v>
      </c>
      <c r="H826" s="148" t="s">
        <v>2062</v>
      </c>
      <c r="I826" s="156" t="s">
        <v>944</v>
      </c>
      <c r="J826" s="159">
        <v>100</v>
      </c>
      <c r="K826" s="158">
        <v>9.6319999999999997</v>
      </c>
      <c r="L826" s="157">
        <v>50</v>
      </c>
      <c r="M826" s="148" t="s">
        <v>1669</v>
      </c>
    </row>
    <row r="827" spans="1:13" ht="15" customHeight="1" x14ac:dyDescent="0.25">
      <c r="A827" s="149" t="s">
        <v>2031</v>
      </c>
      <c r="B827" s="32" t="s">
        <v>17</v>
      </c>
      <c r="C827" s="32" t="s">
        <v>17</v>
      </c>
      <c r="D827" s="32" t="s">
        <v>17</v>
      </c>
      <c r="E827" s="32" t="s">
        <v>17</v>
      </c>
      <c r="F827" s="32" t="s">
        <v>17</v>
      </c>
      <c r="G827" s="150">
        <v>462.56000000000006</v>
      </c>
      <c r="H827" s="148" t="s">
        <v>2062</v>
      </c>
      <c r="I827" s="156" t="s">
        <v>944</v>
      </c>
      <c r="J827" s="159">
        <v>100</v>
      </c>
      <c r="K827" s="158">
        <v>9.2512000000000008</v>
      </c>
      <c r="L827" s="157">
        <v>50</v>
      </c>
      <c r="M827" s="148" t="s">
        <v>1669</v>
      </c>
    </row>
    <row r="828" spans="1:13" ht="15" customHeight="1" x14ac:dyDescent="0.25">
      <c r="A828" s="149" t="s">
        <v>2028</v>
      </c>
      <c r="B828" s="32" t="s">
        <v>17</v>
      </c>
      <c r="C828" s="32" t="s">
        <v>17</v>
      </c>
      <c r="D828" s="32" t="s">
        <v>17</v>
      </c>
      <c r="E828" s="32" t="s">
        <v>17</v>
      </c>
      <c r="F828" s="32" t="s">
        <v>17</v>
      </c>
      <c r="G828" s="150">
        <v>459.2</v>
      </c>
      <c r="H828" s="148" t="s">
        <v>2062</v>
      </c>
      <c r="I828" s="156" t="s">
        <v>944</v>
      </c>
      <c r="J828" s="159">
        <v>100</v>
      </c>
      <c r="K828" s="158">
        <v>9.1839999999999993</v>
      </c>
      <c r="L828" s="157">
        <v>50</v>
      </c>
      <c r="M828" s="148" t="s">
        <v>1669</v>
      </c>
    </row>
    <row r="829" spans="1:13" ht="15" customHeight="1" x14ac:dyDescent="0.25">
      <c r="A829" s="149" t="s">
        <v>193</v>
      </c>
      <c r="B829" s="32" t="s">
        <v>17</v>
      </c>
      <c r="C829" s="32" t="s">
        <v>17</v>
      </c>
      <c r="D829" s="32" t="s">
        <v>17</v>
      </c>
      <c r="E829" s="32" t="s">
        <v>17</v>
      </c>
      <c r="F829" s="32" t="s">
        <v>17</v>
      </c>
      <c r="G829" s="150">
        <v>369.15199999999999</v>
      </c>
      <c r="H829" s="148" t="s">
        <v>2063</v>
      </c>
      <c r="I829" s="156" t="s">
        <v>944</v>
      </c>
      <c r="J829" s="159">
        <v>100</v>
      </c>
      <c r="K829" s="158">
        <v>9.2287999999999997</v>
      </c>
      <c r="L829" s="157">
        <v>40</v>
      </c>
      <c r="M829" s="148" t="s">
        <v>1669</v>
      </c>
    </row>
    <row r="830" spans="1:13" ht="15" customHeight="1" x14ac:dyDescent="0.25">
      <c r="A830" s="149" t="s">
        <v>194</v>
      </c>
      <c r="B830" s="32" t="s">
        <v>17</v>
      </c>
      <c r="C830" s="32" t="s">
        <v>17</v>
      </c>
      <c r="D830" s="32" t="s">
        <v>17</v>
      </c>
      <c r="E830" s="32" t="s">
        <v>17</v>
      </c>
      <c r="F830" s="32" t="s">
        <v>17</v>
      </c>
      <c r="G830" s="150">
        <v>365.12</v>
      </c>
      <c r="H830" s="148" t="s">
        <v>2063</v>
      </c>
      <c r="I830" s="156" t="s">
        <v>944</v>
      </c>
      <c r="J830" s="159">
        <v>100</v>
      </c>
      <c r="K830" s="158">
        <v>9.1280000000000001</v>
      </c>
      <c r="L830" s="157">
        <v>40</v>
      </c>
      <c r="M830" s="148" t="s">
        <v>1669</v>
      </c>
    </row>
    <row r="831" spans="1:13" ht="15" customHeight="1" x14ac:dyDescent="0.25">
      <c r="A831" s="149" t="s">
        <v>365</v>
      </c>
      <c r="B831" s="32" t="s">
        <v>17</v>
      </c>
      <c r="C831" s="32" t="s">
        <v>17</v>
      </c>
      <c r="D831" s="32" t="s">
        <v>17</v>
      </c>
      <c r="E831" s="32" t="s">
        <v>17</v>
      </c>
      <c r="F831" s="32" t="s">
        <v>17</v>
      </c>
      <c r="G831" s="150">
        <v>115.13851799999999</v>
      </c>
      <c r="H831" s="148" t="s">
        <v>2064</v>
      </c>
      <c r="I831" s="156" t="s">
        <v>944</v>
      </c>
      <c r="J831" s="159">
        <v>1</v>
      </c>
      <c r="K831" s="158">
        <v>3.3864269999999999</v>
      </c>
      <c r="L831" s="157">
        <v>34</v>
      </c>
      <c r="M831" s="148" t="s">
        <v>1669</v>
      </c>
    </row>
    <row r="832" spans="1:13" ht="15" customHeight="1" x14ac:dyDescent="0.25">
      <c r="A832" s="149" t="s">
        <v>1634</v>
      </c>
      <c r="B832" s="32" t="s">
        <v>17</v>
      </c>
      <c r="C832" s="32" t="s">
        <v>17</v>
      </c>
      <c r="D832" s="32" t="s">
        <v>17</v>
      </c>
      <c r="E832" s="32" t="s">
        <v>17</v>
      </c>
      <c r="F832" s="32" t="s">
        <v>17</v>
      </c>
      <c r="G832" s="150">
        <v>1592.64</v>
      </c>
      <c r="H832" s="148" t="s">
        <v>2065</v>
      </c>
      <c r="I832" s="156" t="s">
        <v>1019</v>
      </c>
      <c r="J832" s="159">
        <v>100</v>
      </c>
      <c r="K832" s="158">
        <v>17.696000000000002</v>
      </c>
      <c r="L832" s="157">
        <v>90</v>
      </c>
      <c r="M832" s="148" t="s">
        <v>1669</v>
      </c>
    </row>
    <row r="833" spans="1:13" ht="15" customHeight="1" x14ac:dyDescent="0.25">
      <c r="A833" s="149" t="s">
        <v>1634</v>
      </c>
      <c r="B833" s="32" t="s">
        <v>17</v>
      </c>
      <c r="C833" s="32" t="s">
        <v>17</v>
      </c>
      <c r="D833" s="32" t="s">
        <v>17</v>
      </c>
      <c r="E833" s="32" t="s">
        <v>17</v>
      </c>
      <c r="F833" s="32" t="s">
        <v>17</v>
      </c>
      <c r="G833" s="150">
        <v>80.64</v>
      </c>
      <c r="H833" s="148" t="s">
        <v>2065</v>
      </c>
      <c r="I833" s="156" t="s">
        <v>1019</v>
      </c>
      <c r="J833" s="159">
        <v>100</v>
      </c>
      <c r="K833" s="158">
        <v>13.44</v>
      </c>
      <c r="L833" s="157">
        <v>6</v>
      </c>
      <c r="M833" s="148" t="s">
        <v>1669</v>
      </c>
    </row>
    <row r="834" spans="1:13" ht="15" customHeight="1" x14ac:dyDescent="0.25">
      <c r="A834" s="149" t="s">
        <v>1634</v>
      </c>
      <c r="B834" s="32" t="s">
        <v>17</v>
      </c>
      <c r="C834" s="32" t="s">
        <v>17</v>
      </c>
      <c r="D834" s="32" t="s">
        <v>17</v>
      </c>
      <c r="E834" s="32" t="s">
        <v>17</v>
      </c>
      <c r="F834" s="32" t="s">
        <v>17</v>
      </c>
      <c r="G834" s="150">
        <v>1541.12</v>
      </c>
      <c r="H834" s="148" t="s">
        <v>2065</v>
      </c>
      <c r="I834" s="156" t="s">
        <v>1019</v>
      </c>
      <c r="J834" s="159">
        <v>100</v>
      </c>
      <c r="K834" s="158">
        <v>15.411199999999999</v>
      </c>
      <c r="L834" s="157">
        <v>100</v>
      </c>
      <c r="M834" s="148" t="s">
        <v>1669</v>
      </c>
    </row>
    <row r="835" spans="1:13" ht="15" customHeight="1" x14ac:dyDescent="0.25">
      <c r="A835" s="149" t="s">
        <v>1637</v>
      </c>
      <c r="B835" s="32" t="s">
        <v>17</v>
      </c>
      <c r="C835" s="32" t="s">
        <v>17</v>
      </c>
      <c r="D835" s="32" t="s">
        <v>17</v>
      </c>
      <c r="E835" s="32" t="s">
        <v>17</v>
      </c>
      <c r="F835" s="32" t="s">
        <v>17</v>
      </c>
      <c r="G835" s="150">
        <v>116.92800000000001</v>
      </c>
      <c r="H835" s="148" t="s">
        <v>2065</v>
      </c>
      <c r="I835" s="156" t="s">
        <v>1066</v>
      </c>
      <c r="J835" s="159">
        <v>1</v>
      </c>
      <c r="K835" s="158">
        <v>3.8976000000000002</v>
      </c>
      <c r="L835" s="157">
        <v>30</v>
      </c>
      <c r="M835" s="148" t="s">
        <v>1669</v>
      </c>
    </row>
    <row r="836" spans="1:13" ht="15" customHeight="1" x14ac:dyDescent="0.25">
      <c r="A836" s="149" t="s">
        <v>1634</v>
      </c>
      <c r="B836" s="32" t="s">
        <v>17</v>
      </c>
      <c r="C836" s="32" t="s">
        <v>17</v>
      </c>
      <c r="D836" s="32" t="s">
        <v>17</v>
      </c>
      <c r="E836" s="32" t="s">
        <v>17</v>
      </c>
      <c r="F836" s="32" t="s">
        <v>17</v>
      </c>
      <c r="G836" s="150">
        <v>367.35999999999996</v>
      </c>
      <c r="H836" s="148" t="s">
        <v>2066</v>
      </c>
      <c r="I836" s="156" t="s">
        <v>1019</v>
      </c>
      <c r="J836" s="159">
        <v>100</v>
      </c>
      <c r="K836" s="158">
        <v>9.1839999999999993</v>
      </c>
      <c r="L836" s="157">
        <v>40</v>
      </c>
      <c r="M836" s="148" t="s">
        <v>1669</v>
      </c>
    </row>
    <row r="837" spans="1:13" ht="15" customHeight="1" x14ac:dyDescent="0.25">
      <c r="A837" s="149" t="s">
        <v>1634</v>
      </c>
      <c r="B837" s="32" t="s">
        <v>17</v>
      </c>
      <c r="C837" s="32" t="s">
        <v>17</v>
      </c>
      <c r="D837" s="32" t="s">
        <v>17</v>
      </c>
      <c r="E837" s="32" t="s">
        <v>17</v>
      </c>
      <c r="F837" s="32" t="s">
        <v>17</v>
      </c>
      <c r="G837" s="150">
        <v>456.4</v>
      </c>
      <c r="H837" s="148" t="s">
        <v>2066</v>
      </c>
      <c r="I837" s="156" t="s">
        <v>1019</v>
      </c>
      <c r="J837" s="159">
        <v>100</v>
      </c>
      <c r="K837" s="158">
        <v>9.1280000000000001</v>
      </c>
      <c r="L837" s="157">
        <v>50</v>
      </c>
      <c r="M837" s="148" t="s">
        <v>1669</v>
      </c>
    </row>
    <row r="838" spans="1:13" ht="15" customHeight="1" x14ac:dyDescent="0.25">
      <c r="A838" s="149" t="s">
        <v>999</v>
      </c>
      <c r="B838" s="32" t="s">
        <v>17</v>
      </c>
      <c r="C838" s="32" t="s">
        <v>17</v>
      </c>
      <c r="D838" s="32" t="s">
        <v>17</v>
      </c>
      <c r="E838" s="32" t="s">
        <v>17</v>
      </c>
      <c r="F838" s="32" t="s">
        <v>17</v>
      </c>
      <c r="G838" s="150">
        <v>318.61760000000004</v>
      </c>
      <c r="H838" s="148" t="s">
        <v>2067</v>
      </c>
      <c r="I838" s="156" t="s">
        <v>1019</v>
      </c>
      <c r="J838" s="159">
        <v>50</v>
      </c>
      <c r="K838" s="158">
        <v>1.5930880000000001</v>
      </c>
      <c r="L838" s="157">
        <v>200</v>
      </c>
      <c r="M838" s="148" t="s">
        <v>1669</v>
      </c>
    </row>
    <row r="839" spans="1:13" ht="15" customHeight="1" x14ac:dyDescent="0.25">
      <c r="A839" s="149" t="s">
        <v>2032</v>
      </c>
      <c r="B839" s="32" t="s">
        <v>17</v>
      </c>
      <c r="C839" s="32" t="s">
        <v>17</v>
      </c>
      <c r="D839" s="32" t="s">
        <v>17</v>
      </c>
      <c r="E839" s="32" t="s">
        <v>17</v>
      </c>
      <c r="F839" s="32" t="s">
        <v>17</v>
      </c>
      <c r="G839" s="150">
        <v>1120</v>
      </c>
      <c r="H839" s="148" t="s">
        <v>2068</v>
      </c>
      <c r="I839" s="156" t="s">
        <v>944</v>
      </c>
      <c r="J839" s="159">
        <v>50</v>
      </c>
      <c r="K839" s="158">
        <v>5.6</v>
      </c>
      <c r="L839" s="157">
        <v>200</v>
      </c>
      <c r="M839" s="148" t="s">
        <v>1669</v>
      </c>
    </row>
    <row r="840" spans="1:13" ht="15" customHeight="1" x14ac:dyDescent="0.25">
      <c r="A840" s="149" t="s">
        <v>1205</v>
      </c>
      <c r="B840" s="32" t="s">
        <v>17</v>
      </c>
      <c r="C840" s="32" t="s">
        <v>17</v>
      </c>
      <c r="D840" s="32" t="s">
        <v>17</v>
      </c>
      <c r="E840" s="32" t="s">
        <v>17</v>
      </c>
      <c r="F840" s="32" t="s">
        <v>17</v>
      </c>
      <c r="G840" s="150">
        <v>336</v>
      </c>
      <c r="H840" s="148" t="s">
        <v>2068</v>
      </c>
      <c r="I840" s="156" t="s">
        <v>1019</v>
      </c>
      <c r="J840" s="159">
        <v>100</v>
      </c>
      <c r="K840" s="158">
        <v>3.36</v>
      </c>
      <c r="L840" s="157">
        <v>100</v>
      </c>
      <c r="M840" s="148" t="s">
        <v>1669</v>
      </c>
    </row>
    <row r="841" spans="1:13" ht="15" customHeight="1" x14ac:dyDescent="0.25">
      <c r="A841" s="149" t="s">
        <v>1699</v>
      </c>
      <c r="B841" s="32" t="s">
        <v>17</v>
      </c>
      <c r="C841" s="32" t="s">
        <v>17</v>
      </c>
      <c r="D841" s="32" t="s">
        <v>17</v>
      </c>
      <c r="E841" s="32" t="s">
        <v>17</v>
      </c>
      <c r="F841" s="32" t="s">
        <v>17</v>
      </c>
      <c r="G841" s="150">
        <v>1021.4399999999999</v>
      </c>
      <c r="H841" s="148" t="s">
        <v>2069</v>
      </c>
      <c r="I841" s="156" t="s">
        <v>1019</v>
      </c>
      <c r="J841" s="159">
        <v>100</v>
      </c>
      <c r="K841" s="158">
        <v>5.1071999999999997</v>
      </c>
      <c r="L841" s="157">
        <v>200</v>
      </c>
      <c r="M841" s="148" t="s">
        <v>1669</v>
      </c>
    </row>
    <row r="842" spans="1:13" ht="15" customHeight="1" x14ac:dyDescent="0.25">
      <c r="A842" s="149" t="s">
        <v>194</v>
      </c>
      <c r="B842" s="32" t="s">
        <v>17</v>
      </c>
      <c r="C842" s="32" t="s">
        <v>17</v>
      </c>
      <c r="D842" s="32" t="s">
        <v>17</v>
      </c>
      <c r="E842" s="32" t="s">
        <v>17</v>
      </c>
      <c r="F842" s="32" t="s">
        <v>17</v>
      </c>
      <c r="G842" s="150">
        <v>185.024</v>
      </c>
      <c r="H842" s="148" t="s">
        <v>2070</v>
      </c>
      <c r="I842" s="156" t="s">
        <v>1019</v>
      </c>
      <c r="J842" s="159">
        <v>100</v>
      </c>
      <c r="K842" s="158">
        <v>9.2512000000000008</v>
      </c>
      <c r="L842" s="157">
        <v>20</v>
      </c>
      <c r="M842" s="148" t="s">
        <v>1669</v>
      </c>
    </row>
    <row r="843" spans="1:13" ht="15" customHeight="1" x14ac:dyDescent="0.25">
      <c r="A843" s="149" t="s">
        <v>2033</v>
      </c>
      <c r="B843" s="32" t="s">
        <v>17</v>
      </c>
      <c r="C843" s="32" t="s">
        <v>17</v>
      </c>
      <c r="D843" s="32" t="s">
        <v>17</v>
      </c>
      <c r="E843" s="32" t="s">
        <v>17</v>
      </c>
      <c r="F843" s="32" t="s">
        <v>17</v>
      </c>
      <c r="G843" s="150">
        <v>277.536</v>
      </c>
      <c r="H843" s="148" t="s">
        <v>2070</v>
      </c>
      <c r="I843" s="156" t="s">
        <v>1019</v>
      </c>
      <c r="J843" s="159">
        <v>100</v>
      </c>
      <c r="K843" s="158">
        <v>9.2512000000000008</v>
      </c>
      <c r="L843" s="157">
        <v>30</v>
      </c>
      <c r="M843" s="148" t="s">
        <v>1669</v>
      </c>
    </row>
    <row r="844" spans="1:13" ht="15" customHeight="1" x14ac:dyDescent="0.25">
      <c r="A844" s="149" t="s">
        <v>2034</v>
      </c>
      <c r="B844" s="32" t="s">
        <v>17</v>
      </c>
      <c r="C844" s="32" t="s">
        <v>17</v>
      </c>
      <c r="D844" s="32" t="s">
        <v>17</v>
      </c>
      <c r="E844" s="32" t="s">
        <v>17</v>
      </c>
      <c r="F844" s="32" t="s">
        <v>17</v>
      </c>
      <c r="G844" s="150">
        <v>963.19999999999993</v>
      </c>
      <c r="H844" s="148" t="s">
        <v>2071</v>
      </c>
      <c r="I844" s="156" t="s">
        <v>1019</v>
      </c>
      <c r="J844" s="159">
        <v>100</v>
      </c>
      <c r="K844" s="158">
        <v>9.6319999999999997</v>
      </c>
      <c r="L844" s="157">
        <v>100</v>
      </c>
      <c r="M844" s="148" t="s">
        <v>1669</v>
      </c>
    </row>
    <row r="845" spans="1:13" ht="15" customHeight="1" x14ac:dyDescent="0.25">
      <c r="A845" s="149" t="s">
        <v>1834</v>
      </c>
      <c r="B845" s="32" t="s">
        <v>17</v>
      </c>
      <c r="C845" s="32" t="s">
        <v>17</v>
      </c>
      <c r="D845" s="32" t="s">
        <v>17</v>
      </c>
      <c r="E845" s="32" t="s">
        <v>17</v>
      </c>
      <c r="F845" s="32" t="s">
        <v>17</v>
      </c>
      <c r="G845" s="150">
        <v>510.71999999999997</v>
      </c>
      <c r="H845" s="148" t="s">
        <v>2072</v>
      </c>
      <c r="I845" s="156" t="s">
        <v>944</v>
      </c>
      <c r="J845" s="159">
        <v>100</v>
      </c>
      <c r="K845" s="158">
        <v>5.1071999999999997</v>
      </c>
      <c r="L845" s="157">
        <v>100</v>
      </c>
      <c r="M845" s="148" t="s">
        <v>1669</v>
      </c>
    </row>
    <row r="846" spans="1:13" ht="15" customHeight="1" x14ac:dyDescent="0.25">
      <c r="A846" s="149" t="s">
        <v>1831</v>
      </c>
      <c r="B846" s="32" t="s">
        <v>17</v>
      </c>
      <c r="C846" s="32" t="s">
        <v>17</v>
      </c>
      <c r="D846" s="32" t="s">
        <v>17</v>
      </c>
      <c r="E846" s="32" t="s">
        <v>17</v>
      </c>
      <c r="F846" s="32" t="s">
        <v>17</v>
      </c>
      <c r="G846" s="150">
        <v>589.56799999999998</v>
      </c>
      <c r="H846" s="148" t="s">
        <v>2072</v>
      </c>
      <c r="I846" s="156" t="s">
        <v>944</v>
      </c>
      <c r="J846" s="159">
        <v>100</v>
      </c>
      <c r="K846" s="158">
        <v>7.3696000000000002</v>
      </c>
      <c r="L846" s="157">
        <v>80</v>
      </c>
      <c r="M846" s="148" t="s">
        <v>1669</v>
      </c>
    </row>
    <row r="847" spans="1:13" ht="15" customHeight="1" x14ac:dyDescent="0.25">
      <c r="A847" s="149" t="s">
        <v>2035</v>
      </c>
      <c r="B847" s="32" t="s">
        <v>17</v>
      </c>
      <c r="C847" s="32" t="s">
        <v>17</v>
      </c>
      <c r="D847" s="32" t="s">
        <v>17</v>
      </c>
      <c r="E847" s="32" t="s">
        <v>17</v>
      </c>
      <c r="F847" s="32" t="s">
        <v>17</v>
      </c>
      <c r="G847" s="150">
        <v>120.33450000000001</v>
      </c>
      <c r="H847" s="148" t="s">
        <v>2072</v>
      </c>
      <c r="I847" s="156" t="s">
        <v>944</v>
      </c>
      <c r="J847" s="159">
        <v>10</v>
      </c>
      <c r="K847" s="158">
        <v>12.03345</v>
      </c>
      <c r="L847" s="157">
        <v>10</v>
      </c>
      <c r="M847" s="148" t="s">
        <v>1669</v>
      </c>
    </row>
    <row r="848" spans="1:13" ht="15" customHeight="1" x14ac:dyDescent="0.25">
      <c r="A848" s="149" t="s">
        <v>2036</v>
      </c>
      <c r="B848" s="32" t="s">
        <v>17</v>
      </c>
      <c r="C848" s="32" t="s">
        <v>17</v>
      </c>
      <c r="D848" s="32" t="s">
        <v>17</v>
      </c>
      <c r="E848" s="32" t="s">
        <v>17</v>
      </c>
      <c r="F848" s="32" t="s">
        <v>17</v>
      </c>
      <c r="G848" s="150">
        <v>13.372800000000002</v>
      </c>
      <c r="H848" s="148" t="s">
        <v>2072</v>
      </c>
      <c r="I848" s="156" t="s">
        <v>944</v>
      </c>
      <c r="J848" s="159">
        <v>100</v>
      </c>
      <c r="K848" s="158">
        <v>2.2288000000000001</v>
      </c>
      <c r="L848" s="157">
        <v>6</v>
      </c>
      <c r="M848" s="148" t="s">
        <v>1669</v>
      </c>
    </row>
    <row r="849" spans="1:13" ht="15" customHeight="1" x14ac:dyDescent="0.25">
      <c r="A849" s="149" t="s">
        <v>314</v>
      </c>
      <c r="B849" s="32" t="s">
        <v>17</v>
      </c>
      <c r="C849" s="32" t="s">
        <v>17</v>
      </c>
      <c r="D849" s="32" t="s">
        <v>17</v>
      </c>
      <c r="E849" s="32" t="s">
        <v>17</v>
      </c>
      <c r="F849" s="32" t="s">
        <v>17</v>
      </c>
      <c r="G849" s="150">
        <v>191.52</v>
      </c>
      <c r="H849" s="148" t="s">
        <v>2073</v>
      </c>
      <c r="I849" s="156" t="s">
        <v>944</v>
      </c>
      <c r="J849" s="159">
        <v>50</v>
      </c>
      <c r="K849" s="158">
        <v>1.5960000000000001</v>
      </c>
      <c r="L849" s="157">
        <v>120</v>
      </c>
      <c r="M849" s="148" t="s">
        <v>1669</v>
      </c>
    </row>
    <row r="850" spans="1:13" ht="15" customHeight="1" x14ac:dyDescent="0.25">
      <c r="A850" s="149" t="s">
        <v>722</v>
      </c>
      <c r="B850" s="32" t="s">
        <v>17</v>
      </c>
      <c r="C850" s="32" t="s">
        <v>17</v>
      </c>
      <c r="D850" s="32" t="s">
        <v>17</v>
      </c>
      <c r="E850" s="32" t="s">
        <v>17</v>
      </c>
      <c r="F850" s="32" t="s">
        <v>17</v>
      </c>
      <c r="G850" s="150">
        <v>31.180800000000001</v>
      </c>
      <c r="H850" s="148" t="s">
        <v>2074</v>
      </c>
      <c r="I850" s="156" t="s">
        <v>1066</v>
      </c>
      <c r="J850" s="159">
        <v>1</v>
      </c>
      <c r="K850" s="158">
        <v>3.8976000000000002</v>
      </c>
      <c r="L850" s="157">
        <v>8</v>
      </c>
      <c r="M850" s="148" t="s">
        <v>1669</v>
      </c>
    </row>
    <row r="851" spans="1:13" ht="15" customHeight="1" x14ac:dyDescent="0.25">
      <c r="A851" s="149" t="s">
        <v>722</v>
      </c>
      <c r="B851" s="32" t="s">
        <v>17</v>
      </c>
      <c r="C851" s="32" t="s">
        <v>17</v>
      </c>
      <c r="D851" s="32" t="s">
        <v>17</v>
      </c>
      <c r="E851" s="32" t="s">
        <v>17</v>
      </c>
      <c r="F851" s="32" t="s">
        <v>17</v>
      </c>
      <c r="G851" s="150">
        <v>361.46880000000004</v>
      </c>
      <c r="H851" s="148" t="s">
        <v>2074</v>
      </c>
      <c r="I851" s="156" t="s">
        <v>1066</v>
      </c>
      <c r="J851" s="159">
        <v>5</v>
      </c>
      <c r="K851" s="158">
        <v>20.081600000000002</v>
      </c>
      <c r="L851" s="157">
        <v>18</v>
      </c>
      <c r="M851" s="148" t="s">
        <v>1669</v>
      </c>
    </row>
    <row r="852" spans="1:13" ht="15" customHeight="1" x14ac:dyDescent="0.25">
      <c r="A852" s="149" t="s">
        <v>1026</v>
      </c>
      <c r="B852" s="32" t="s">
        <v>17</v>
      </c>
      <c r="C852" s="32" t="s">
        <v>17</v>
      </c>
      <c r="D852" s="32" t="s">
        <v>17</v>
      </c>
      <c r="E852" s="32" t="s">
        <v>17</v>
      </c>
      <c r="F852" s="32" t="s">
        <v>17</v>
      </c>
      <c r="G852" s="150">
        <v>184.52</v>
      </c>
      <c r="H852" s="148" t="s">
        <v>2075</v>
      </c>
      <c r="I852" s="156" t="s">
        <v>944</v>
      </c>
      <c r="J852" s="159">
        <v>100</v>
      </c>
      <c r="K852" s="158">
        <v>36.904000000000003</v>
      </c>
      <c r="L852" s="157">
        <v>5</v>
      </c>
      <c r="M852" s="148" t="s">
        <v>1669</v>
      </c>
    </row>
    <row r="853" spans="1:13" ht="15" customHeight="1" x14ac:dyDescent="0.25">
      <c r="A853" s="149" t="s">
        <v>1026</v>
      </c>
      <c r="B853" s="32" t="s">
        <v>17</v>
      </c>
      <c r="C853" s="32" t="s">
        <v>17</v>
      </c>
      <c r="D853" s="32" t="s">
        <v>17</v>
      </c>
      <c r="E853" s="32" t="s">
        <v>17</v>
      </c>
      <c r="F853" s="32" t="s">
        <v>17</v>
      </c>
      <c r="G853" s="150">
        <v>29.0976</v>
      </c>
      <c r="H853" s="148" t="s">
        <v>2075</v>
      </c>
      <c r="I853" s="156" t="s">
        <v>944</v>
      </c>
      <c r="J853" s="159">
        <v>100</v>
      </c>
      <c r="K853" s="158">
        <v>29.0976</v>
      </c>
      <c r="L853" s="157">
        <v>1</v>
      </c>
      <c r="M853" s="148" t="s">
        <v>1669</v>
      </c>
    </row>
    <row r="854" spans="1:13" ht="15" customHeight="1" x14ac:dyDescent="0.25">
      <c r="A854" s="149" t="s">
        <v>1026</v>
      </c>
      <c r="B854" s="32" t="s">
        <v>17</v>
      </c>
      <c r="C854" s="32" t="s">
        <v>17</v>
      </c>
      <c r="D854" s="32" t="s">
        <v>17</v>
      </c>
      <c r="E854" s="32" t="s">
        <v>17</v>
      </c>
      <c r="F854" s="32" t="s">
        <v>17</v>
      </c>
      <c r="G854" s="150">
        <v>5.5776000000000003</v>
      </c>
      <c r="H854" s="148" t="s">
        <v>2075</v>
      </c>
      <c r="I854" s="156" t="s">
        <v>944</v>
      </c>
      <c r="J854" s="159">
        <v>100</v>
      </c>
      <c r="K854" s="158">
        <v>5.5776000000000003</v>
      </c>
      <c r="L854" s="157">
        <v>1</v>
      </c>
      <c r="M854" s="148" t="s">
        <v>1669</v>
      </c>
    </row>
    <row r="855" spans="1:13" ht="15" customHeight="1" x14ac:dyDescent="0.25">
      <c r="A855" s="149" t="s">
        <v>2037</v>
      </c>
      <c r="B855" s="32" t="s">
        <v>17</v>
      </c>
      <c r="C855" s="32" t="s">
        <v>17</v>
      </c>
      <c r="D855" s="32" t="s">
        <v>17</v>
      </c>
      <c r="E855" s="32" t="s">
        <v>17</v>
      </c>
      <c r="F855" s="32" t="s">
        <v>17</v>
      </c>
      <c r="G855" s="150">
        <v>231.16999950000002</v>
      </c>
      <c r="H855" s="148" t="s">
        <v>2076</v>
      </c>
      <c r="I855" s="156" t="s">
        <v>944</v>
      </c>
      <c r="J855" s="159">
        <v>100</v>
      </c>
      <c r="K855" s="158">
        <v>15.411333300000001</v>
      </c>
      <c r="L855" s="157">
        <v>15</v>
      </c>
      <c r="M855" s="148" t="s">
        <v>1669</v>
      </c>
    </row>
    <row r="856" spans="1:13" ht="15" customHeight="1" x14ac:dyDescent="0.25">
      <c r="A856" s="149" t="s">
        <v>652</v>
      </c>
      <c r="B856" s="32" t="s">
        <v>17</v>
      </c>
      <c r="C856" s="32" t="s">
        <v>17</v>
      </c>
      <c r="D856" s="32" t="s">
        <v>17</v>
      </c>
      <c r="E856" s="32" t="s">
        <v>17</v>
      </c>
      <c r="F856" s="32" t="s">
        <v>17</v>
      </c>
      <c r="G856" s="150">
        <v>91.839999999999989</v>
      </c>
      <c r="H856" s="148" t="s">
        <v>2077</v>
      </c>
      <c r="I856" s="156" t="s">
        <v>944</v>
      </c>
      <c r="J856" s="159">
        <v>100</v>
      </c>
      <c r="K856" s="158">
        <v>4.5919999999999996</v>
      </c>
      <c r="L856" s="157">
        <v>20</v>
      </c>
      <c r="M856" s="148" t="s">
        <v>1669</v>
      </c>
    </row>
    <row r="857" spans="1:13" ht="15" customHeight="1" x14ac:dyDescent="0.25">
      <c r="A857" s="149" t="s">
        <v>2038</v>
      </c>
      <c r="B857" s="32" t="s">
        <v>17</v>
      </c>
      <c r="C857" s="32" t="s">
        <v>17</v>
      </c>
      <c r="D857" s="32" t="s">
        <v>17</v>
      </c>
      <c r="E857" s="32" t="s">
        <v>17</v>
      </c>
      <c r="F857" s="32" t="s">
        <v>17</v>
      </c>
      <c r="G857" s="150">
        <v>143.47200000000001</v>
      </c>
      <c r="H857" s="148" t="s">
        <v>2078</v>
      </c>
      <c r="I857" s="156" t="s">
        <v>944</v>
      </c>
      <c r="J857" s="159">
        <v>100</v>
      </c>
      <c r="K857" s="158">
        <v>9.5648</v>
      </c>
      <c r="L857" s="157">
        <v>15</v>
      </c>
      <c r="M857" s="148" t="s">
        <v>1669</v>
      </c>
    </row>
    <row r="858" spans="1:13" ht="15" customHeight="1" x14ac:dyDescent="0.25">
      <c r="A858" s="149" t="s">
        <v>2039</v>
      </c>
      <c r="B858" s="32" t="s">
        <v>17</v>
      </c>
      <c r="C858" s="32" t="s">
        <v>17</v>
      </c>
      <c r="D858" s="32" t="s">
        <v>17</v>
      </c>
      <c r="E858" s="32" t="s">
        <v>17</v>
      </c>
      <c r="F858" s="32" t="s">
        <v>17</v>
      </c>
      <c r="G858" s="150">
        <v>138.43199999999999</v>
      </c>
      <c r="H858" s="148" t="s">
        <v>2078</v>
      </c>
      <c r="I858" s="156" t="s">
        <v>944</v>
      </c>
      <c r="J858" s="159">
        <v>100</v>
      </c>
      <c r="K858" s="158">
        <v>9.2287999999999997</v>
      </c>
      <c r="L858" s="157">
        <v>15</v>
      </c>
      <c r="M858" s="148" t="s">
        <v>1669</v>
      </c>
    </row>
    <row r="859" spans="1:13" ht="15" customHeight="1" x14ac:dyDescent="0.25">
      <c r="A859" s="149" t="s">
        <v>2040</v>
      </c>
      <c r="B859" s="32" t="s">
        <v>17</v>
      </c>
      <c r="C859" s="32" t="s">
        <v>17</v>
      </c>
      <c r="D859" s="32" t="s">
        <v>17</v>
      </c>
      <c r="E859" s="32" t="s">
        <v>17</v>
      </c>
      <c r="F859" s="32" t="s">
        <v>17</v>
      </c>
      <c r="G859" s="150">
        <v>136.92000000000002</v>
      </c>
      <c r="H859" s="148" t="s">
        <v>2078</v>
      </c>
      <c r="I859" s="156" t="s">
        <v>944</v>
      </c>
      <c r="J859" s="159">
        <v>100</v>
      </c>
      <c r="K859" s="158">
        <v>9.1280000000000001</v>
      </c>
      <c r="L859" s="157">
        <v>15</v>
      </c>
      <c r="M859" s="148" t="s">
        <v>1669</v>
      </c>
    </row>
    <row r="860" spans="1:13" ht="15" customHeight="1" x14ac:dyDescent="0.25">
      <c r="A860" s="149" t="s">
        <v>650</v>
      </c>
      <c r="B860" s="32" t="s">
        <v>17</v>
      </c>
      <c r="C860" s="32" t="s">
        <v>17</v>
      </c>
      <c r="D860" s="32" t="s">
        <v>17</v>
      </c>
      <c r="E860" s="32" t="s">
        <v>17</v>
      </c>
      <c r="F860" s="32" t="s">
        <v>17</v>
      </c>
      <c r="G860" s="150">
        <v>127.68</v>
      </c>
      <c r="H860" s="148" t="s">
        <v>2079</v>
      </c>
      <c r="I860" s="156" t="s">
        <v>944</v>
      </c>
      <c r="J860" s="159">
        <v>50</v>
      </c>
      <c r="K860" s="158">
        <v>1.5960000000000001</v>
      </c>
      <c r="L860" s="157">
        <v>80</v>
      </c>
      <c r="M860" s="148" t="s">
        <v>1669</v>
      </c>
    </row>
    <row r="861" spans="1:13" ht="15" customHeight="1" x14ac:dyDescent="0.25">
      <c r="A861" s="149" t="s">
        <v>2041</v>
      </c>
      <c r="B861" s="32" t="s">
        <v>17</v>
      </c>
      <c r="C861" s="32" t="s">
        <v>17</v>
      </c>
      <c r="D861" s="32" t="s">
        <v>17</v>
      </c>
      <c r="E861" s="32" t="s">
        <v>17</v>
      </c>
      <c r="F861" s="32" t="s">
        <v>17</v>
      </c>
      <c r="G861" s="150">
        <v>114.69</v>
      </c>
      <c r="H861" s="148" t="s">
        <v>2080</v>
      </c>
      <c r="I861" s="156" t="s">
        <v>944</v>
      </c>
      <c r="J861" s="159">
        <v>100</v>
      </c>
      <c r="K861" s="158">
        <v>5.7344999999999997</v>
      </c>
      <c r="L861" s="157">
        <v>20</v>
      </c>
      <c r="M861" s="148" t="s">
        <v>1669</v>
      </c>
    </row>
    <row r="862" spans="1:13" ht="15" customHeight="1" x14ac:dyDescent="0.25">
      <c r="A862" s="149" t="s">
        <v>2042</v>
      </c>
      <c r="B862" s="32" t="s">
        <v>17</v>
      </c>
      <c r="C862" s="32" t="s">
        <v>17</v>
      </c>
      <c r="D862" s="32" t="s">
        <v>17</v>
      </c>
      <c r="E862" s="32" t="s">
        <v>17</v>
      </c>
      <c r="F862" s="32" t="s">
        <v>17</v>
      </c>
      <c r="G862" s="150">
        <v>93.183999999999997</v>
      </c>
      <c r="H862" s="148" t="s">
        <v>2081</v>
      </c>
      <c r="I862" s="156" t="s">
        <v>944</v>
      </c>
      <c r="J862" s="159">
        <v>100</v>
      </c>
      <c r="K862" s="158">
        <v>4.6592000000000002</v>
      </c>
      <c r="L862" s="157">
        <v>20</v>
      </c>
      <c r="M862" s="148" t="s">
        <v>1669</v>
      </c>
    </row>
    <row r="863" spans="1:13" ht="15" customHeight="1" x14ac:dyDescent="0.25">
      <c r="A863" s="149" t="s">
        <v>2043</v>
      </c>
      <c r="B863" s="32" t="s">
        <v>17</v>
      </c>
      <c r="C863" s="32" t="s">
        <v>17</v>
      </c>
      <c r="D863" s="32" t="s">
        <v>17</v>
      </c>
      <c r="E863" s="32" t="s">
        <v>17</v>
      </c>
      <c r="F863" s="32" t="s">
        <v>17</v>
      </c>
      <c r="G863" s="150">
        <v>102.14399999999999</v>
      </c>
      <c r="H863" s="148" t="s">
        <v>2081</v>
      </c>
      <c r="I863" s="156" t="s">
        <v>944</v>
      </c>
      <c r="J863" s="159">
        <v>100</v>
      </c>
      <c r="K863" s="158">
        <v>5.1071999999999997</v>
      </c>
      <c r="L863" s="157">
        <v>20</v>
      </c>
      <c r="M863" s="148" t="s">
        <v>1669</v>
      </c>
    </row>
    <row r="864" spans="1:13" ht="15" customHeight="1" x14ac:dyDescent="0.25">
      <c r="A864" s="149" t="s">
        <v>2044</v>
      </c>
      <c r="B864" s="32" t="s">
        <v>17</v>
      </c>
      <c r="C864" s="32" t="s">
        <v>17</v>
      </c>
      <c r="D864" s="32" t="s">
        <v>17</v>
      </c>
      <c r="E864" s="32" t="s">
        <v>17</v>
      </c>
      <c r="F864" s="32" t="s">
        <v>17</v>
      </c>
      <c r="G864" s="150">
        <v>91.167999999999992</v>
      </c>
      <c r="H864" s="148" t="s">
        <v>2081</v>
      </c>
      <c r="I864" s="156" t="s">
        <v>944</v>
      </c>
      <c r="J864" s="159">
        <v>100</v>
      </c>
      <c r="K864" s="158">
        <v>4.5583999999999998</v>
      </c>
      <c r="L864" s="157">
        <v>20</v>
      </c>
      <c r="M864" s="148" t="s">
        <v>1669</v>
      </c>
    </row>
    <row r="865" spans="1:13" ht="15" customHeight="1" x14ac:dyDescent="0.25">
      <c r="A865" s="149" t="s">
        <v>2040</v>
      </c>
      <c r="B865" s="32" t="s">
        <v>17</v>
      </c>
      <c r="C865" s="32" t="s">
        <v>17</v>
      </c>
      <c r="D865" s="32" t="s">
        <v>17</v>
      </c>
      <c r="E865" s="32" t="s">
        <v>17</v>
      </c>
      <c r="F865" s="32" t="s">
        <v>17</v>
      </c>
      <c r="G865" s="150">
        <v>149.184</v>
      </c>
      <c r="H865" s="148" t="s">
        <v>2082</v>
      </c>
      <c r="I865" s="156" t="s">
        <v>944</v>
      </c>
      <c r="J865" s="159">
        <v>100</v>
      </c>
      <c r="K865" s="158">
        <v>14.9184</v>
      </c>
      <c r="L865" s="157">
        <v>10</v>
      </c>
      <c r="M865" s="148" t="s">
        <v>1669</v>
      </c>
    </row>
    <row r="866" spans="1:13" ht="15" customHeight="1" x14ac:dyDescent="0.25">
      <c r="A866" s="149" t="s">
        <v>2040</v>
      </c>
      <c r="B866" s="32" t="s">
        <v>17</v>
      </c>
      <c r="C866" s="32" t="s">
        <v>17</v>
      </c>
      <c r="D866" s="32" t="s">
        <v>17</v>
      </c>
      <c r="E866" s="32" t="s">
        <v>17</v>
      </c>
      <c r="F866" s="32" t="s">
        <v>17</v>
      </c>
      <c r="G866" s="150">
        <v>74.591999999999999</v>
      </c>
      <c r="H866" s="148" t="s">
        <v>2082</v>
      </c>
      <c r="I866" s="156" t="s">
        <v>944</v>
      </c>
      <c r="J866" s="159">
        <v>100</v>
      </c>
      <c r="K866" s="158">
        <v>14.9184</v>
      </c>
      <c r="L866" s="157">
        <v>5</v>
      </c>
      <c r="M866" s="148" t="s">
        <v>1669</v>
      </c>
    </row>
    <row r="867" spans="1:13" ht="15" customHeight="1" x14ac:dyDescent="0.25">
      <c r="A867" s="149" t="s">
        <v>2039</v>
      </c>
      <c r="B867" s="32" t="s">
        <v>17</v>
      </c>
      <c r="C867" s="32" t="s">
        <v>17</v>
      </c>
      <c r="D867" s="32" t="s">
        <v>17</v>
      </c>
      <c r="E867" s="32" t="s">
        <v>17</v>
      </c>
      <c r="F867" s="32" t="s">
        <v>17</v>
      </c>
      <c r="G867" s="150">
        <v>195.55</v>
      </c>
      <c r="H867" s="148" t="s">
        <v>2083</v>
      </c>
      <c r="I867" s="156" t="s">
        <v>944</v>
      </c>
      <c r="J867" s="159">
        <v>150</v>
      </c>
      <c r="K867" s="158">
        <v>19.555</v>
      </c>
      <c r="L867" s="157">
        <v>10</v>
      </c>
      <c r="M867" s="148" t="s">
        <v>1669</v>
      </c>
    </row>
    <row r="868" spans="1:13" ht="15" customHeight="1" x14ac:dyDescent="0.25">
      <c r="A868" s="149" t="s">
        <v>1916</v>
      </c>
      <c r="B868" s="32" t="s">
        <v>17</v>
      </c>
      <c r="C868" s="32" t="s">
        <v>17</v>
      </c>
      <c r="D868" s="32" t="s">
        <v>17</v>
      </c>
      <c r="E868" s="32" t="s">
        <v>17</v>
      </c>
      <c r="F868" s="32" t="s">
        <v>17</v>
      </c>
      <c r="G868" s="150">
        <v>1110.3</v>
      </c>
      <c r="H868" s="148" t="s">
        <v>2084</v>
      </c>
      <c r="I868" s="156" t="s">
        <v>944</v>
      </c>
      <c r="J868" s="159">
        <v>5</v>
      </c>
      <c r="K868" s="158">
        <v>2.7757499999999999</v>
      </c>
      <c r="L868" s="157">
        <v>400</v>
      </c>
      <c r="M868" s="148" t="s">
        <v>1669</v>
      </c>
    </row>
    <row r="869" spans="1:13" ht="15" customHeight="1" x14ac:dyDescent="0.25">
      <c r="A869" s="149" t="s">
        <v>2045</v>
      </c>
      <c r="B869" s="32" t="s">
        <v>17</v>
      </c>
      <c r="C869" s="32" t="s">
        <v>17</v>
      </c>
      <c r="D869" s="32" t="s">
        <v>17</v>
      </c>
      <c r="E869" s="32" t="s">
        <v>17</v>
      </c>
      <c r="F869" s="32" t="s">
        <v>17</v>
      </c>
      <c r="G869" s="150">
        <v>931.4199900000001</v>
      </c>
      <c r="H869" s="148" t="s">
        <v>2085</v>
      </c>
      <c r="I869" s="156" t="s">
        <v>944</v>
      </c>
      <c r="J869" s="159">
        <v>10</v>
      </c>
      <c r="K869" s="158">
        <v>10.349111000000001</v>
      </c>
      <c r="L869" s="157">
        <v>90</v>
      </c>
      <c r="M869" s="148" t="s">
        <v>1669</v>
      </c>
    </row>
    <row r="870" spans="1:13" ht="15" customHeight="1" x14ac:dyDescent="0.25">
      <c r="A870" s="149" t="s">
        <v>2046</v>
      </c>
      <c r="B870" s="32" t="s">
        <v>17</v>
      </c>
      <c r="C870" s="32" t="s">
        <v>17</v>
      </c>
      <c r="D870" s="32" t="s">
        <v>17</v>
      </c>
      <c r="E870" s="32" t="s">
        <v>17</v>
      </c>
      <c r="F870" s="32" t="s">
        <v>17</v>
      </c>
      <c r="G870" s="150">
        <v>1004.08</v>
      </c>
      <c r="H870" s="148" t="s">
        <v>2086</v>
      </c>
      <c r="I870" s="156" t="s">
        <v>1066</v>
      </c>
      <c r="J870" s="159">
        <v>5</v>
      </c>
      <c r="K870" s="158">
        <v>20.081600000000002</v>
      </c>
      <c r="L870" s="157">
        <v>50</v>
      </c>
      <c r="M870" s="148" t="s">
        <v>1669</v>
      </c>
    </row>
    <row r="871" spans="1:13" ht="15" customHeight="1" x14ac:dyDescent="0.25">
      <c r="A871" s="149" t="s">
        <v>2047</v>
      </c>
      <c r="B871" s="32" t="s">
        <v>17</v>
      </c>
      <c r="C871" s="32" t="s">
        <v>17</v>
      </c>
      <c r="D871" s="32" t="s">
        <v>17</v>
      </c>
      <c r="E871" s="32" t="s">
        <v>17</v>
      </c>
      <c r="F871" s="32" t="s">
        <v>17</v>
      </c>
      <c r="G871" s="150">
        <v>123.42</v>
      </c>
      <c r="H871" s="148" t="s">
        <v>2086</v>
      </c>
      <c r="I871" s="156" t="s">
        <v>1066</v>
      </c>
      <c r="J871" s="159">
        <v>1</v>
      </c>
      <c r="K871" s="158">
        <v>4.1139999999999999</v>
      </c>
      <c r="L871" s="157">
        <v>30</v>
      </c>
      <c r="M871" s="148" t="s">
        <v>1669</v>
      </c>
    </row>
    <row r="872" spans="1:13" ht="15" customHeight="1" x14ac:dyDescent="0.25">
      <c r="A872" s="149" t="s">
        <v>2039</v>
      </c>
      <c r="B872" s="32" t="s">
        <v>17</v>
      </c>
      <c r="C872" s="32" t="s">
        <v>17</v>
      </c>
      <c r="D872" s="32" t="s">
        <v>17</v>
      </c>
      <c r="E872" s="32" t="s">
        <v>17</v>
      </c>
      <c r="F872" s="32" t="s">
        <v>17</v>
      </c>
      <c r="G872" s="150">
        <v>185.42999999999799</v>
      </c>
      <c r="H872" s="148" t="s">
        <v>2087</v>
      </c>
      <c r="I872" s="156" t="s">
        <v>944</v>
      </c>
      <c r="J872" s="159">
        <v>150</v>
      </c>
      <c r="K872" s="158">
        <v>14.263846153846</v>
      </c>
      <c r="L872" s="157">
        <v>13</v>
      </c>
      <c r="M872" s="148" t="s">
        <v>1669</v>
      </c>
    </row>
    <row r="873" spans="1:13" ht="15" customHeight="1" x14ac:dyDescent="0.25">
      <c r="A873" s="149" t="s">
        <v>2040</v>
      </c>
      <c r="B873" s="32" t="s">
        <v>17</v>
      </c>
      <c r="C873" s="32" t="s">
        <v>17</v>
      </c>
      <c r="D873" s="32" t="s">
        <v>17</v>
      </c>
      <c r="E873" s="32" t="s">
        <v>17</v>
      </c>
      <c r="F873" s="32" t="s">
        <v>17</v>
      </c>
      <c r="G873" s="150">
        <v>208.32</v>
      </c>
      <c r="H873" s="148" t="s">
        <v>2088</v>
      </c>
      <c r="I873" s="156" t="s">
        <v>944</v>
      </c>
      <c r="J873" s="159">
        <v>150</v>
      </c>
      <c r="K873" s="158">
        <v>20.832000000000001</v>
      </c>
      <c r="L873" s="157">
        <v>10</v>
      </c>
      <c r="M873" s="148" t="s">
        <v>1669</v>
      </c>
    </row>
    <row r="874" spans="1:13" ht="15" customHeight="1" x14ac:dyDescent="0.25">
      <c r="A874" s="149" t="s">
        <v>2039</v>
      </c>
      <c r="B874" s="32" t="s">
        <v>17</v>
      </c>
      <c r="C874" s="32" t="s">
        <v>17</v>
      </c>
      <c r="D874" s="32" t="s">
        <v>17</v>
      </c>
      <c r="E874" s="32" t="s">
        <v>17</v>
      </c>
      <c r="F874" s="32" t="s">
        <v>17</v>
      </c>
      <c r="G874" s="150">
        <v>184.57599999999999</v>
      </c>
      <c r="H874" s="148" t="s">
        <v>2089</v>
      </c>
      <c r="I874" s="156" t="s">
        <v>944</v>
      </c>
      <c r="J874" s="159">
        <v>100</v>
      </c>
      <c r="K874" s="158">
        <v>9.2287999999999997</v>
      </c>
      <c r="L874" s="157">
        <v>20</v>
      </c>
      <c r="M874" s="148" t="s">
        <v>1669</v>
      </c>
    </row>
    <row r="875" spans="1:13" ht="15" customHeight="1" x14ac:dyDescent="0.25">
      <c r="A875" s="149" t="s">
        <v>2040</v>
      </c>
      <c r="B875" s="32" t="s">
        <v>17</v>
      </c>
      <c r="C875" s="32" t="s">
        <v>17</v>
      </c>
      <c r="D875" s="32" t="s">
        <v>17</v>
      </c>
      <c r="E875" s="32" t="s">
        <v>17</v>
      </c>
      <c r="F875" s="32" t="s">
        <v>17</v>
      </c>
      <c r="G875" s="150">
        <v>182.56</v>
      </c>
      <c r="H875" s="148" t="s">
        <v>2089</v>
      </c>
      <c r="I875" s="156" t="s">
        <v>944</v>
      </c>
      <c r="J875" s="159">
        <v>100</v>
      </c>
      <c r="K875" s="158">
        <v>9.1280000000000001</v>
      </c>
      <c r="L875" s="157">
        <v>20</v>
      </c>
      <c r="M875" s="148" t="s">
        <v>1669</v>
      </c>
    </row>
    <row r="876" spans="1:13" ht="15" customHeight="1" x14ac:dyDescent="0.25">
      <c r="A876" s="149" t="s">
        <v>1026</v>
      </c>
      <c r="B876" s="32" t="s">
        <v>17</v>
      </c>
      <c r="C876" s="32" t="s">
        <v>17</v>
      </c>
      <c r="D876" s="32" t="s">
        <v>17</v>
      </c>
      <c r="E876" s="32" t="s">
        <v>17</v>
      </c>
      <c r="F876" s="32" t="s">
        <v>17</v>
      </c>
      <c r="G876" s="150">
        <v>36.9</v>
      </c>
      <c r="H876" s="148" t="s">
        <v>2090</v>
      </c>
      <c r="I876" s="156" t="s">
        <v>944</v>
      </c>
      <c r="J876" s="159">
        <v>100</v>
      </c>
      <c r="K876" s="158">
        <v>36.9</v>
      </c>
      <c r="L876" s="157">
        <v>1</v>
      </c>
      <c r="M876" s="148" t="s">
        <v>1669</v>
      </c>
    </row>
    <row r="877" spans="1:13" ht="15" customHeight="1" x14ac:dyDescent="0.25">
      <c r="A877" s="149" t="s">
        <v>2045</v>
      </c>
      <c r="B877" s="32" t="s">
        <v>17</v>
      </c>
      <c r="C877" s="32" t="s">
        <v>17</v>
      </c>
      <c r="D877" s="32" t="s">
        <v>17</v>
      </c>
      <c r="E877" s="32" t="s">
        <v>17</v>
      </c>
      <c r="F877" s="32" t="s">
        <v>17</v>
      </c>
      <c r="G877" s="150">
        <v>154.53</v>
      </c>
      <c r="H877" s="148" t="s">
        <v>2091</v>
      </c>
      <c r="I877" s="156" t="s">
        <v>944</v>
      </c>
      <c r="J877" s="159">
        <v>10</v>
      </c>
      <c r="K877" s="158">
        <v>10.302</v>
      </c>
      <c r="L877" s="157">
        <v>15</v>
      </c>
      <c r="M877" s="148" t="s">
        <v>1669</v>
      </c>
    </row>
    <row r="878" spans="1:13" ht="15" customHeight="1" x14ac:dyDescent="0.25">
      <c r="A878" s="149" t="s">
        <v>712</v>
      </c>
      <c r="B878" s="32" t="s">
        <v>17</v>
      </c>
      <c r="C878" s="32" t="s">
        <v>17</v>
      </c>
      <c r="D878" s="32" t="s">
        <v>17</v>
      </c>
      <c r="E878" s="32" t="s">
        <v>17</v>
      </c>
      <c r="F878" s="32" t="s">
        <v>17</v>
      </c>
      <c r="G878" s="150">
        <v>64.740000000000009</v>
      </c>
      <c r="H878" s="148" t="s">
        <v>2092</v>
      </c>
      <c r="I878" s="156" t="s">
        <v>944</v>
      </c>
      <c r="J878" s="159">
        <v>50</v>
      </c>
      <c r="K878" s="158">
        <v>1.6185</v>
      </c>
      <c r="L878" s="157">
        <v>40</v>
      </c>
      <c r="M878" s="148" t="s">
        <v>1669</v>
      </c>
    </row>
    <row r="879" spans="1:13" ht="15" customHeight="1" x14ac:dyDescent="0.25">
      <c r="A879" s="149" t="s">
        <v>2048</v>
      </c>
      <c r="B879" s="32" t="s">
        <v>17</v>
      </c>
      <c r="C879" s="32" t="s">
        <v>17</v>
      </c>
      <c r="D879" s="32" t="s">
        <v>17</v>
      </c>
      <c r="E879" s="32" t="s">
        <v>17</v>
      </c>
      <c r="F879" s="32" t="s">
        <v>17</v>
      </c>
      <c r="G879" s="150">
        <v>138.6</v>
      </c>
      <c r="H879" s="148" t="s">
        <v>2093</v>
      </c>
      <c r="I879" s="156" t="s">
        <v>944</v>
      </c>
      <c r="J879" s="159">
        <v>150</v>
      </c>
      <c r="K879" s="158">
        <v>13.86</v>
      </c>
      <c r="L879" s="157">
        <v>10</v>
      </c>
      <c r="M879" s="148" t="s">
        <v>1669</v>
      </c>
    </row>
    <row r="880" spans="1:13" ht="15" customHeight="1" x14ac:dyDescent="0.25">
      <c r="A880" s="149" t="s">
        <v>2049</v>
      </c>
      <c r="B880" s="32" t="s">
        <v>17</v>
      </c>
      <c r="C880" s="32" t="s">
        <v>17</v>
      </c>
      <c r="D880" s="32" t="s">
        <v>17</v>
      </c>
      <c r="E880" s="32" t="s">
        <v>17</v>
      </c>
      <c r="F880" s="32" t="s">
        <v>17</v>
      </c>
      <c r="G880" s="150">
        <v>71.12</v>
      </c>
      <c r="H880" s="148" t="s">
        <v>2094</v>
      </c>
      <c r="I880" s="156" t="s">
        <v>944</v>
      </c>
      <c r="J880" s="159">
        <v>100</v>
      </c>
      <c r="K880" s="158">
        <v>14.224</v>
      </c>
      <c r="L880" s="157">
        <v>5</v>
      </c>
      <c r="M880" s="148" t="s">
        <v>1669</v>
      </c>
    </row>
    <row r="881" spans="1:13" ht="15" customHeight="1" x14ac:dyDescent="0.25">
      <c r="A881" s="149" t="s">
        <v>2050</v>
      </c>
      <c r="B881" s="32" t="s">
        <v>17</v>
      </c>
      <c r="C881" s="32" t="s">
        <v>17</v>
      </c>
      <c r="D881" s="32" t="s">
        <v>17</v>
      </c>
      <c r="E881" s="32" t="s">
        <v>17</v>
      </c>
      <c r="F881" s="32" t="s">
        <v>17</v>
      </c>
      <c r="G881" s="150">
        <v>185.024</v>
      </c>
      <c r="H881" s="148" t="s">
        <v>2095</v>
      </c>
      <c r="I881" s="156" t="s">
        <v>944</v>
      </c>
      <c r="J881" s="159">
        <v>100</v>
      </c>
      <c r="K881" s="158">
        <v>9.2512000000000008</v>
      </c>
      <c r="L881" s="157">
        <v>20</v>
      </c>
      <c r="M881" s="148" t="s">
        <v>1669</v>
      </c>
    </row>
    <row r="882" spans="1:13" ht="15" customHeight="1" x14ac:dyDescent="0.25">
      <c r="A882" s="149" t="s">
        <v>2051</v>
      </c>
      <c r="B882" s="32" t="s">
        <v>17</v>
      </c>
      <c r="C882" s="32" t="s">
        <v>17</v>
      </c>
      <c r="D882" s="32" t="s">
        <v>17</v>
      </c>
      <c r="E882" s="32" t="s">
        <v>17</v>
      </c>
      <c r="F882" s="32" t="s">
        <v>17</v>
      </c>
      <c r="G882" s="150">
        <v>220.89099999999999</v>
      </c>
      <c r="H882" s="148" t="s">
        <v>2096</v>
      </c>
      <c r="I882" s="156" t="s">
        <v>944</v>
      </c>
      <c r="J882" s="159">
        <v>11</v>
      </c>
      <c r="K882" s="158">
        <v>20.081</v>
      </c>
      <c r="L882" s="157">
        <v>11</v>
      </c>
      <c r="M882" s="148" t="s">
        <v>1669</v>
      </c>
    </row>
    <row r="883" spans="1:13" ht="15" customHeight="1" x14ac:dyDescent="0.25">
      <c r="A883" s="149" t="s">
        <v>2052</v>
      </c>
      <c r="B883" s="32" t="s">
        <v>17</v>
      </c>
      <c r="C883" s="32" t="s">
        <v>17</v>
      </c>
      <c r="D883" s="32" t="s">
        <v>17</v>
      </c>
      <c r="E883" s="32" t="s">
        <v>17</v>
      </c>
      <c r="F883" s="32" t="s">
        <v>17</v>
      </c>
      <c r="G883" s="150">
        <v>262.08000000000004</v>
      </c>
      <c r="H883" s="148" t="s">
        <v>2096</v>
      </c>
      <c r="I883" s="156" t="s">
        <v>2101</v>
      </c>
      <c r="J883" s="159">
        <v>30</v>
      </c>
      <c r="K883" s="158">
        <v>8.7360000000000007</v>
      </c>
      <c r="L883" s="157">
        <v>30</v>
      </c>
      <c r="M883" s="148" t="s">
        <v>1669</v>
      </c>
    </row>
    <row r="884" spans="1:13" ht="15" customHeight="1" x14ac:dyDescent="0.25">
      <c r="A884" s="149" t="s">
        <v>2053</v>
      </c>
      <c r="B884" s="32" t="s">
        <v>17</v>
      </c>
      <c r="C884" s="32" t="s">
        <v>17</v>
      </c>
      <c r="D884" s="32" t="s">
        <v>17</v>
      </c>
      <c r="E884" s="32" t="s">
        <v>17</v>
      </c>
      <c r="F884" s="32" t="s">
        <v>17</v>
      </c>
      <c r="G884" s="150">
        <v>268.8</v>
      </c>
      <c r="H884" s="148" t="s">
        <v>2096</v>
      </c>
      <c r="I884" s="156" t="s">
        <v>2101</v>
      </c>
      <c r="J884" s="159">
        <v>30</v>
      </c>
      <c r="K884" s="158">
        <v>8.9600000000000009</v>
      </c>
      <c r="L884" s="157">
        <v>30</v>
      </c>
      <c r="M884" s="148" t="s">
        <v>1669</v>
      </c>
    </row>
    <row r="885" spans="1:13" ht="15" customHeight="1" x14ac:dyDescent="0.25">
      <c r="A885" s="149" t="s">
        <v>2054</v>
      </c>
      <c r="B885" s="32" t="s">
        <v>17</v>
      </c>
      <c r="C885" s="32" t="s">
        <v>17</v>
      </c>
      <c r="D885" s="32" t="s">
        <v>17</v>
      </c>
      <c r="E885" s="32" t="s">
        <v>17</v>
      </c>
      <c r="F885" s="32" t="s">
        <v>17</v>
      </c>
      <c r="G885" s="150">
        <v>230.49599999999998</v>
      </c>
      <c r="H885" s="148" t="s">
        <v>2096</v>
      </c>
      <c r="I885" s="156" t="s">
        <v>944</v>
      </c>
      <c r="J885" s="159">
        <v>7</v>
      </c>
      <c r="K885" s="158">
        <v>32.927999999999997</v>
      </c>
      <c r="L885" s="157">
        <v>7</v>
      </c>
      <c r="M885" s="148" t="s">
        <v>1669</v>
      </c>
    </row>
    <row r="886" spans="1:13" ht="15" customHeight="1" x14ac:dyDescent="0.25">
      <c r="A886" s="149" t="s">
        <v>2055</v>
      </c>
      <c r="B886" s="32" t="s">
        <v>17</v>
      </c>
      <c r="C886" s="32" t="s">
        <v>17</v>
      </c>
      <c r="D886" s="32" t="s">
        <v>17</v>
      </c>
      <c r="E886" s="32" t="s">
        <v>17</v>
      </c>
      <c r="F886" s="32" t="s">
        <v>17</v>
      </c>
      <c r="G886" s="150">
        <v>57.12</v>
      </c>
      <c r="H886" s="148" t="s">
        <v>2096</v>
      </c>
      <c r="I886" s="156" t="s">
        <v>944</v>
      </c>
      <c r="J886" s="159">
        <v>12</v>
      </c>
      <c r="K886" s="158">
        <v>4.76</v>
      </c>
      <c r="L886" s="157">
        <v>12</v>
      </c>
      <c r="M886" s="148" t="s">
        <v>1669</v>
      </c>
    </row>
    <row r="887" spans="1:13" ht="15" customHeight="1" x14ac:dyDescent="0.25">
      <c r="A887" s="149" t="s">
        <v>934</v>
      </c>
      <c r="B887" s="32" t="s">
        <v>17</v>
      </c>
      <c r="C887" s="32" t="s">
        <v>17</v>
      </c>
      <c r="D887" s="32" t="s">
        <v>17</v>
      </c>
      <c r="E887" s="32" t="s">
        <v>17</v>
      </c>
      <c r="F887" s="32" t="s">
        <v>17</v>
      </c>
      <c r="G887" s="150">
        <v>357.28</v>
      </c>
      <c r="H887" s="148" t="s">
        <v>2097</v>
      </c>
      <c r="I887" s="156" t="s">
        <v>944</v>
      </c>
      <c r="J887" s="159">
        <v>50</v>
      </c>
      <c r="K887" s="158">
        <v>1.7864</v>
      </c>
      <c r="L887" s="157">
        <v>200</v>
      </c>
      <c r="M887" s="148" t="s">
        <v>1669</v>
      </c>
    </row>
    <row r="888" spans="1:13" ht="15" customHeight="1" x14ac:dyDescent="0.25">
      <c r="A888" s="149" t="s">
        <v>197</v>
      </c>
      <c r="B888" s="32" t="s">
        <v>17</v>
      </c>
      <c r="C888" s="32" t="s">
        <v>17</v>
      </c>
      <c r="D888" s="32" t="s">
        <v>17</v>
      </c>
      <c r="E888" s="32" t="s">
        <v>17</v>
      </c>
      <c r="F888" s="32" t="s">
        <v>17</v>
      </c>
      <c r="G888" s="150">
        <v>201.6</v>
      </c>
      <c r="H888" s="148" t="s">
        <v>2098</v>
      </c>
      <c r="I888" s="156" t="s">
        <v>944</v>
      </c>
      <c r="J888" s="159">
        <v>100</v>
      </c>
      <c r="K888" s="158">
        <v>3.36</v>
      </c>
      <c r="L888" s="157">
        <v>60</v>
      </c>
      <c r="M888" s="148" t="s">
        <v>1669</v>
      </c>
    </row>
    <row r="889" spans="1:13" ht="15" customHeight="1" x14ac:dyDescent="0.25">
      <c r="A889" s="149" t="s">
        <v>2056</v>
      </c>
      <c r="B889" s="32" t="s">
        <v>17</v>
      </c>
      <c r="C889" s="32" t="s">
        <v>17</v>
      </c>
      <c r="D889" s="32" t="s">
        <v>17</v>
      </c>
      <c r="E889" s="32" t="s">
        <v>17</v>
      </c>
      <c r="F889" s="32" t="s">
        <v>17</v>
      </c>
      <c r="G889" s="150">
        <v>472.87980003949997</v>
      </c>
      <c r="H889" s="148" t="s">
        <v>2099</v>
      </c>
      <c r="I889" s="156" t="s">
        <v>944</v>
      </c>
      <c r="J889" s="159">
        <v>100</v>
      </c>
      <c r="K889" s="158">
        <v>67.5542571485</v>
      </c>
      <c r="L889" s="157">
        <v>7</v>
      </c>
      <c r="M889" s="148" t="s">
        <v>1669</v>
      </c>
    </row>
    <row r="890" spans="1:13" ht="15" customHeight="1" x14ac:dyDescent="0.25">
      <c r="A890" s="149" t="s">
        <v>2057</v>
      </c>
      <c r="B890" s="32" t="s">
        <v>17</v>
      </c>
      <c r="C890" s="32" t="s">
        <v>17</v>
      </c>
      <c r="D890" s="32" t="s">
        <v>17</v>
      </c>
      <c r="E890" s="32" t="s">
        <v>17</v>
      </c>
      <c r="F890" s="32" t="s">
        <v>17</v>
      </c>
      <c r="G890" s="150">
        <v>736.96</v>
      </c>
      <c r="H890" s="148" t="s">
        <v>2100</v>
      </c>
      <c r="I890" s="156" t="s">
        <v>944</v>
      </c>
      <c r="J890" s="159">
        <v>100</v>
      </c>
      <c r="K890" s="158">
        <v>7.3696000000000002</v>
      </c>
      <c r="L890" s="157">
        <v>100</v>
      </c>
      <c r="M890" s="148" t="s">
        <v>1669</v>
      </c>
    </row>
    <row r="891" spans="1:13" ht="15" customHeight="1" x14ac:dyDescent="0.25">
      <c r="A891" s="149" t="s">
        <v>2058</v>
      </c>
      <c r="B891" s="32" t="s">
        <v>17</v>
      </c>
      <c r="C891" s="32" t="s">
        <v>17</v>
      </c>
      <c r="D891" s="32" t="s">
        <v>17</v>
      </c>
      <c r="E891" s="32" t="s">
        <v>17</v>
      </c>
      <c r="F891" s="32" t="s">
        <v>17</v>
      </c>
      <c r="G891" s="150">
        <v>76.16</v>
      </c>
      <c r="H891" s="148" t="s">
        <v>2100</v>
      </c>
      <c r="I891" s="156" t="s">
        <v>944</v>
      </c>
      <c r="J891" s="159">
        <v>100</v>
      </c>
      <c r="K891" s="158">
        <v>7.6159999999999997</v>
      </c>
      <c r="L891" s="157">
        <v>10</v>
      </c>
      <c r="M891" s="148" t="s">
        <v>1669</v>
      </c>
    </row>
    <row r="892" spans="1:13" s="92" customFormat="1" x14ac:dyDescent="0.3">
      <c r="A892" s="151" t="s">
        <v>2117</v>
      </c>
      <c r="B892" s="152"/>
      <c r="C892" s="152"/>
      <c r="D892" s="152"/>
      <c r="E892" s="152"/>
      <c r="F892" s="153"/>
      <c r="G892" s="154">
        <f>SUM(G893:G961)</f>
        <v>44018.848459999994</v>
      </c>
      <c r="H892" s="152"/>
      <c r="I892" s="152"/>
      <c r="J892" s="152"/>
      <c r="K892" s="152"/>
      <c r="L892" s="155"/>
      <c r="M892" s="152"/>
    </row>
    <row r="893" spans="1:13" ht="15" customHeight="1" x14ac:dyDescent="0.25">
      <c r="A893" s="149" t="s">
        <v>1026</v>
      </c>
      <c r="B893" s="32" t="s">
        <v>17</v>
      </c>
      <c r="C893" s="32" t="s">
        <v>17</v>
      </c>
      <c r="D893" s="32" t="s">
        <v>17</v>
      </c>
      <c r="E893" s="32" t="s">
        <v>17</v>
      </c>
      <c r="F893" s="32" t="s">
        <v>17</v>
      </c>
      <c r="G893" s="150">
        <v>184.52</v>
      </c>
      <c r="H893" s="148" t="s">
        <v>2154</v>
      </c>
      <c r="I893" s="156" t="s">
        <v>944</v>
      </c>
      <c r="J893" s="159">
        <v>100</v>
      </c>
      <c r="K893" s="158">
        <v>36.904000000000003</v>
      </c>
      <c r="L893" s="157">
        <v>5</v>
      </c>
      <c r="M893" s="148" t="s">
        <v>1669</v>
      </c>
    </row>
    <row r="894" spans="1:13" ht="15" customHeight="1" x14ac:dyDescent="0.25">
      <c r="A894" s="149" t="s">
        <v>2152</v>
      </c>
      <c r="B894" s="32" t="s">
        <v>17</v>
      </c>
      <c r="C894" s="32" t="s">
        <v>17</v>
      </c>
      <c r="D894" s="32" t="s">
        <v>17</v>
      </c>
      <c r="E894" s="32" t="s">
        <v>17</v>
      </c>
      <c r="F894" s="32" t="s">
        <v>17</v>
      </c>
      <c r="G894" s="150">
        <v>2717.66</v>
      </c>
      <c r="H894" s="148" t="s">
        <v>2155</v>
      </c>
      <c r="I894" s="156" t="s">
        <v>944</v>
      </c>
      <c r="J894" s="159">
        <v>50</v>
      </c>
      <c r="K894" s="158">
        <v>27.176600000000001</v>
      </c>
      <c r="L894" s="157">
        <v>100</v>
      </c>
      <c r="M894" s="148" t="s">
        <v>1669</v>
      </c>
    </row>
    <row r="895" spans="1:13" ht="15" customHeight="1" x14ac:dyDescent="0.25">
      <c r="A895" s="149" t="s">
        <v>2045</v>
      </c>
      <c r="B895" s="32" t="s">
        <v>17</v>
      </c>
      <c r="C895" s="32" t="s">
        <v>17</v>
      </c>
      <c r="D895" s="32" t="s">
        <v>17</v>
      </c>
      <c r="E895" s="32" t="s">
        <v>17</v>
      </c>
      <c r="F895" s="32" t="s">
        <v>17</v>
      </c>
      <c r="G895" s="150">
        <v>2178</v>
      </c>
      <c r="H895" s="148" t="s">
        <v>2156</v>
      </c>
      <c r="I895" s="156" t="s">
        <v>944</v>
      </c>
      <c r="J895" s="159">
        <v>100</v>
      </c>
      <c r="K895" s="158">
        <v>217.8</v>
      </c>
      <c r="L895" s="157">
        <v>10</v>
      </c>
      <c r="M895" s="148" t="s">
        <v>1669</v>
      </c>
    </row>
    <row r="896" spans="1:13" ht="15" customHeight="1" x14ac:dyDescent="0.25">
      <c r="A896" s="149" t="s">
        <v>2153</v>
      </c>
      <c r="B896" s="32" t="s">
        <v>17</v>
      </c>
      <c r="C896" s="32" t="s">
        <v>17</v>
      </c>
      <c r="D896" s="32" t="s">
        <v>17</v>
      </c>
      <c r="E896" s="32" t="s">
        <v>17</v>
      </c>
      <c r="F896" s="32" t="s">
        <v>17</v>
      </c>
      <c r="G896" s="150">
        <v>112</v>
      </c>
      <c r="H896" s="148" t="s">
        <v>2157</v>
      </c>
      <c r="I896" s="156" t="s">
        <v>944</v>
      </c>
      <c r="J896" s="159">
        <v>100</v>
      </c>
      <c r="K896" s="158">
        <v>5.6</v>
      </c>
      <c r="L896" s="157">
        <v>20</v>
      </c>
      <c r="M896" s="148" t="s">
        <v>1669</v>
      </c>
    </row>
    <row r="897" spans="1:13" ht="15" customHeight="1" x14ac:dyDescent="0.25">
      <c r="A897" s="149" t="s">
        <v>2037</v>
      </c>
      <c r="B897" s="32" t="s">
        <v>17</v>
      </c>
      <c r="C897" s="32" t="s">
        <v>17</v>
      </c>
      <c r="D897" s="32" t="s">
        <v>17</v>
      </c>
      <c r="E897" s="32" t="s">
        <v>17</v>
      </c>
      <c r="F897" s="32" t="s">
        <v>17</v>
      </c>
      <c r="G897" s="150">
        <v>588</v>
      </c>
      <c r="H897" s="148" t="s">
        <v>2158</v>
      </c>
      <c r="I897" s="156" t="s">
        <v>944</v>
      </c>
      <c r="J897" s="159">
        <v>100</v>
      </c>
      <c r="K897" s="158">
        <v>19.600000000000001</v>
      </c>
      <c r="L897" s="157">
        <v>30</v>
      </c>
      <c r="M897" s="148" t="s">
        <v>1669</v>
      </c>
    </row>
    <row r="898" spans="1:13" ht="15" customHeight="1" x14ac:dyDescent="0.25">
      <c r="A898" s="149" t="s">
        <v>2040</v>
      </c>
      <c r="B898" s="32" t="s">
        <v>17</v>
      </c>
      <c r="C898" s="32" t="s">
        <v>17</v>
      </c>
      <c r="D898" s="32" t="s">
        <v>17</v>
      </c>
      <c r="E898" s="32" t="s">
        <v>17</v>
      </c>
      <c r="F898" s="32" t="s">
        <v>17</v>
      </c>
      <c r="G898" s="150">
        <v>537.6</v>
      </c>
      <c r="H898" s="148" t="s">
        <v>2159</v>
      </c>
      <c r="I898" s="156" t="s">
        <v>944</v>
      </c>
      <c r="J898" s="159">
        <v>200</v>
      </c>
      <c r="K898" s="158">
        <v>26.88</v>
      </c>
      <c r="L898" s="157">
        <v>20</v>
      </c>
      <c r="M898" s="148" t="s">
        <v>1669</v>
      </c>
    </row>
    <row r="899" spans="1:13" ht="15" customHeight="1" x14ac:dyDescent="0.25">
      <c r="A899" s="149" t="s">
        <v>2037</v>
      </c>
      <c r="B899" s="32" t="s">
        <v>17</v>
      </c>
      <c r="C899" s="32" t="s">
        <v>17</v>
      </c>
      <c r="D899" s="32" t="s">
        <v>17</v>
      </c>
      <c r="E899" s="32" t="s">
        <v>17</v>
      </c>
      <c r="F899" s="32" t="s">
        <v>17</v>
      </c>
      <c r="G899" s="150">
        <v>621.45600000000002</v>
      </c>
      <c r="H899" s="148" t="s">
        <v>2160</v>
      </c>
      <c r="I899" s="156" t="s">
        <v>944</v>
      </c>
      <c r="J899" s="159">
        <v>100</v>
      </c>
      <c r="K899" s="158">
        <v>31.072800000000001</v>
      </c>
      <c r="L899" s="157">
        <v>20</v>
      </c>
      <c r="M899" s="148" t="s">
        <v>1669</v>
      </c>
    </row>
    <row r="900" spans="1:13" ht="15" customHeight="1" x14ac:dyDescent="0.25">
      <c r="A900" s="149" t="s">
        <v>2040</v>
      </c>
      <c r="B900" s="32" t="s">
        <v>17</v>
      </c>
      <c r="C900" s="32" t="s">
        <v>17</v>
      </c>
      <c r="D900" s="32" t="s">
        <v>17</v>
      </c>
      <c r="E900" s="32" t="s">
        <v>17</v>
      </c>
      <c r="F900" s="32" t="s">
        <v>17</v>
      </c>
      <c r="G900" s="150">
        <v>621.45600000000002</v>
      </c>
      <c r="H900" s="148" t="s">
        <v>2160</v>
      </c>
      <c r="I900" s="156" t="s">
        <v>944</v>
      </c>
      <c r="J900" s="159">
        <v>100</v>
      </c>
      <c r="K900" s="158">
        <v>31.072800000000001</v>
      </c>
      <c r="L900" s="157">
        <v>20</v>
      </c>
      <c r="M900" s="148" t="s">
        <v>1669</v>
      </c>
    </row>
    <row r="901" spans="1:13" ht="15" customHeight="1" x14ac:dyDescent="0.25">
      <c r="A901" s="149" t="s">
        <v>2039</v>
      </c>
      <c r="B901" s="32" t="s">
        <v>17</v>
      </c>
      <c r="C901" s="32" t="s">
        <v>17</v>
      </c>
      <c r="D901" s="32" t="s">
        <v>17</v>
      </c>
      <c r="E901" s="32" t="s">
        <v>17</v>
      </c>
      <c r="F901" s="32" t="s">
        <v>17</v>
      </c>
      <c r="G901" s="150">
        <v>621.45600000000002</v>
      </c>
      <c r="H901" s="148" t="s">
        <v>2160</v>
      </c>
      <c r="I901" s="156" t="s">
        <v>944</v>
      </c>
      <c r="J901" s="159">
        <v>100</v>
      </c>
      <c r="K901" s="158">
        <v>31.072800000000001</v>
      </c>
      <c r="L901" s="157">
        <v>20</v>
      </c>
      <c r="M901" s="148" t="s">
        <v>1669</v>
      </c>
    </row>
    <row r="902" spans="1:13" ht="15" customHeight="1" x14ac:dyDescent="0.25">
      <c r="A902" s="149" t="s">
        <v>2040</v>
      </c>
      <c r="B902" s="32" t="s">
        <v>17</v>
      </c>
      <c r="C902" s="32" t="s">
        <v>17</v>
      </c>
      <c r="D902" s="32" t="s">
        <v>17</v>
      </c>
      <c r="E902" s="32" t="s">
        <v>17</v>
      </c>
      <c r="F902" s="32" t="s">
        <v>17</v>
      </c>
      <c r="G902" s="150">
        <v>780.19200000000001</v>
      </c>
      <c r="H902" s="148" t="s">
        <v>2161</v>
      </c>
      <c r="I902" s="156" t="s">
        <v>944</v>
      </c>
      <c r="J902" s="159">
        <v>150</v>
      </c>
      <c r="K902" s="158">
        <v>19.504799999999999</v>
      </c>
      <c r="L902" s="157">
        <v>40</v>
      </c>
      <c r="M902" s="148" t="s">
        <v>1669</v>
      </c>
    </row>
    <row r="903" spans="1:13" ht="15" customHeight="1" x14ac:dyDescent="0.25">
      <c r="A903" s="149" t="s">
        <v>2039</v>
      </c>
      <c r="B903" s="32" t="s">
        <v>17</v>
      </c>
      <c r="C903" s="32" t="s">
        <v>17</v>
      </c>
      <c r="D903" s="32" t="s">
        <v>17</v>
      </c>
      <c r="E903" s="32" t="s">
        <v>17</v>
      </c>
      <c r="F903" s="32" t="s">
        <v>17</v>
      </c>
      <c r="G903" s="150">
        <v>780.19200000000001</v>
      </c>
      <c r="H903" s="148" t="s">
        <v>2161</v>
      </c>
      <c r="I903" s="156" t="s">
        <v>944</v>
      </c>
      <c r="J903" s="159">
        <v>150</v>
      </c>
      <c r="K903" s="158">
        <v>19.504799999999999</v>
      </c>
      <c r="L903" s="157">
        <v>40</v>
      </c>
      <c r="M903" s="148" t="s">
        <v>1669</v>
      </c>
    </row>
    <row r="904" spans="1:13" ht="15" customHeight="1" x14ac:dyDescent="0.25">
      <c r="A904" s="149" t="s">
        <v>2039</v>
      </c>
      <c r="B904" s="32" t="s">
        <v>17</v>
      </c>
      <c r="C904" s="32" t="s">
        <v>17</v>
      </c>
      <c r="D904" s="32" t="s">
        <v>17</v>
      </c>
      <c r="E904" s="32" t="s">
        <v>17</v>
      </c>
      <c r="F904" s="32" t="s">
        <v>17</v>
      </c>
      <c r="G904" s="150">
        <v>378</v>
      </c>
      <c r="H904" s="148" t="s">
        <v>2162</v>
      </c>
      <c r="I904" s="156" t="s">
        <v>944</v>
      </c>
      <c r="J904" s="159">
        <v>150</v>
      </c>
      <c r="K904" s="158">
        <v>25.2</v>
      </c>
      <c r="L904" s="157">
        <v>15</v>
      </c>
      <c r="M904" s="148" t="s">
        <v>1669</v>
      </c>
    </row>
    <row r="905" spans="1:13" ht="15" customHeight="1" x14ac:dyDescent="0.25">
      <c r="A905" s="149" t="s">
        <v>2038</v>
      </c>
      <c r="B905" s="32" t="s">
        <v>17</v>
      </c>
      <c r="C905" s="32" t="s">
        <v>17</v>
      </c>
      <c r="D905" s="32" t="s">
        <v>17</v>
      </c>
      <c r="E905" s="32" t="s">
        <v>17</v>
      </c>
      <c r="F905" s="32" t="s">
        <v>17</v>
      </c>
      <c r="G905" s="150">
        <v>378</v>
      </c>
      <c r="H905" s="148" t="s">
        <v>2162</v>
      </c>
      <c r="I905" s="156" t="s">
        <v>944</v>
      </c>
      <c r="J905" s="159">
        <v>150</v>
      </c>
      <c r="K905" s="158">
        <v>25.2</v>
      </c>
      <c r="L905" s="157">
        <v>15</v>
      </c>
      <c r="M905" s="148" t="s">
        <v>1669</v>
      </c>
    </row>
    <row r="906" spans="1:13" ht="15" customHeight="1" x14ac:dyDescent="0.25">
      <c r="A906" s="149" t="s">
        <v>2040</v>
      </c>
      <c r="B906" s="32" t="s">
        <v>17</v>
      </c>
      <c r="C906" s="32" t="s">
        <v>17</v>
      </c>
      <c r="D906" s="32" t="s">
        <v>17</v>
      </c>
      <c r="E906" s="32" t="s">
        <v>17</v>
      </c>
      <c r="F906" s="32" t="s">
        <v>17</v>
      </c>
      <c r="G906" s="150">
        <v>378</v>
      </c>
      <c r="H906" s="148" t="s">
        <v>2162</v>
      </c>
      <c r="I906" s="156" t="s">
        <v>944</v>
      </c>
      <c r="J906" s="159">
        <v>150</v>
      </c>
      <c r="K906" s="158">
        <v>25.2</v>
      </c>
      <c r="L906" s="157">
        <v>15</v>
      </c>
      <c r="M906" s="148" t="s">
        <v>1669</v>
      </c>
    </row>
    <row r="907" spans="1:13" ht="15" customHeight="1" x14ac:dyDescent="0.25">
      <c r="A907" s="149" t="s">
        <v>2039</v>
      </c>
      <c r="B907" s="32" t="s">
        <v>17</v>
      </c>
      <c r="C907" s="32" t="s">
        <v>17</v>
      </c>
      <c r="D907" s="32" t="s">
        <v>17</v>
      </c>
      <c r="E907" s="32" t="s">
        <v>17</v>
      </c>
      <c r="F907" s="32" t="s">
        <v>17</v>
      </c>
      <c r="G907" s="150">
        <v>537.15200000000004</v>
      </c>
      <c r="H907" s="148" t="s">
        <v>2163</v>
      </c>
      <c r="I907" s="156" t="s">
        <v>944</v>
      </c>
      <c r="J907" s="159">
        <v>100</v>
      </c>
      <c r="K907" s="158">
        <v>13.428800000000001</v>
      </c>
      <c r="L907" s="157">
        <v>40</v>
      </c>
      <c r="M907" s="148" t="s">
        <v>1669</v>
      </c>
    </row>
    <row r="908" spans="1:13" ht="15" customHeight="1" x14ac:dyDescent="0.25">
      <c r="A908" s="149" t="s">
        <v>2038</v>
      </c>
      <c r="B908" s="32" t="s">
        <v>17</v>
      </c>
      <c r="C908" s="32" t="s">
        <v>17</v>
      </c>
      <c r="D908" s="32" t="s">
        <v>17</v>
      </c>
      <c r="E908" s="32" t="s">
        <v>17</v>
      </c>
      <c r="F908" s="32" t="s">
        <v>17</v>
      </c>
      <c r="G908" s="150">
        <v>546.55999999999995</v>
      </c>
      <c r="H908" s="148" t="s">
        <v>2163</v>
      </c>
      <c r="I908" s="156" t="s">
        <v>944</v>
      </c>
      <c r="J908" s="159">
        <v>100</v>
      </c>
      <c r="K908" s="158">
        <v>13.664</v>
      </c>
      <c r="L908" s="157">
        <v>40</v>
      </c>
      <c r="M908" s="148" t="s">
        <v>1669</v>
      </c>
    </row>
    <row r="909" spans="1:13" ht="15" customHeight="1" x14ac:dyDescent="0.25">
      <c r="A909" s="149" t="s">
        <v>2029</v>
      </c>
      <c r="B909" s="32" t="s">
        <v>17</v>
      </c>
      <c r="C909" s="32" t="s">
        <v>17</v>
      </c>
      <c r="D909" s="32" t="s">
        <v>17</v>
      </c>
      <c r="E909" s="32" t="s">
        <v>17</v>
      </c>
      <c r="F909" s="32" t="s">
        <v>17</v>
      </c>
      <c r="G909" s="150">
        <v>112</v>
      </c>
      <c r="H909" s="148" t="s">
        <v>2166</v>
      </c>
      <c r="I909" s="156" t="s">
        <v>944</v>
      </c>
      <c r="J909" s="159">
        <v>100</v>
      </c>
      <c r="K909" s="158">
        <v>5.6</v>
      </c>
      <c r="L909" s="157">
        <v>20</v>
      </c>
      <c r="M909" s="148" t="s">
        <v>1669</v>
      </c>
    </row>
    <row r="910" spans="1:13" ht="15" customHeight="1" x14ac:dyDescent="0.25">
      <c r="A910" s="149" t="s">
        <v>2164</v>
      </c>
      <c r="B910" s="32" t="s">
        <v>17</v>
      </c>
      <c r="C910" s="32" t="s">
        <v>17</v>
      </c>
      <c r="D910" s="32" t="s">
        <v>17</v>
      </c>
      <c r="E910" s="32" t="s">
        <v>17</v>
      </c>
      <c r="F910" s="32" t="s">
        <v>17</v>
      </c>
      <c r="G910" s="150">
        <v>1172.3039999999999</v>
      </c>
      <c r="H910" s="148" t="s">
        <v>2167</v>
      </c>
      <c r="I910" s="156" t="s">
        <v>944</v>
      </c>
      <c r="J910" s="159">
        <v>150</v>
      </c>
      <c r="K910" s="158">
        <v>19.538399999999999</v>
      </c>
      <c r="L910" s="157">
        <v>60</v>
      </c>
      <c r="M910" s="148" t="s">
        <v>1669</v>
      </c>
    </row>
    <row r="911" spans="1:13" ht="15" customHeight="1" x14ac:dyDescent="0.25">
      <c r="A911" s="149" t="s">
        <v>2031</v>
      </c>
      <c r="B911" s="32" t="s">
        <v>17</v>
      </c>
      <c r="C911" s="32" t="s">
        <v>17</v>
      </c>
      <c r="D911" s="32" t="s">
        <v>17</v>
      </c>
      <c r="E911" s="32" t="s">
        <v>17</v>
      </c>
      <c r="F911" s="32" t="s">
        <v>17</v>
      </c>
      <c r="G911" s="150">
        <v>1950.48</v>
      </c>
      <c r="H911" s="148" t="s">
        <v>2168</v>
      </c>
      <c r="I911" s="156" t="s">
        <v>944</v>
      </c>
      <c r="J911" s="159">
        <v>150</v>
      </c>
      <c r="K911" s="158">
        <v>19.504799999999999</v>
      </c>
      <c r="L911" s="157">
        <v>100</v>
      </c>
      <c r="M911" s="148" t="s">
        <v>1669</v>
      </c>
    </row>
    <row r="912" spans="1:13" ht="15" customHeight="1" x14ac:dyDescent="0.25">
      <c r="A912" s="149" t="s">
        <v>2033</v>
      </c>
      <c r="B912" s="32" t="s">
        <v>17</v>
      </c>
      <c r="C912" s="32" t="s">
        <v>17</v>
      </c>
      <c r="D912" s="32" t="s">
        <v>17</v>
      </c>
      <c r="E912" s="32" t="s">
        <v>17</v>
      </c>
      <c r="F912" s="32" t="s">
        <v>17</v>
      </c>
      <c r="G912" s="150">
        <v>1170.288</v>
      </c>
      <c r="H912" s="148" t="s">
        <v>2169</v>
      </c>
      <c r="I912" s="156" t="s">
        <v>944</v>
      </c>
      <c r="J912" s="159">
        <v>150</v>
      </c>
      <c r="K912" s="158">
        <v>19.504799999999999</v>
      </c>
      <c r="L912" s="157">
        <v>60</v>
      </c>
      <c r="M912" s="148" t="s">
        <v>1669</v>
      </c>
    </row>
    <row r="913" spans="1:13" ht="15" customHeight="1" x14ac:dyDescent="0.25">
      <c r="A913" s="149" t="s">
        <v>194</v>
      </c>
      <c r="B913" s="32" t="s">
        <v>17</v>
      </c>
      <c r="C913" s="32" t="s">
        <v>17</v>
      </c>
      <c r="D913" s="32" t="s">
        <v>17</v>
      </c>
      <c r="E913" s="32" t="s">
        <v>17</v>
      </c>
      <c r="F913" s="32" t="s">
        <v>17</v>
      </c>
      <c r="G913" s="150">
        <v>1950.48</v>
      </c>
      <c r="H913" s="148" t="s">
        <v>2170</v>
      </c>
      <c r="I913" s="156" t="s">
        <v>944</v>
      </c>
      <c r="J913" s="159">
        <v>150</v>
      </c>
      <c r="K913" s="158">
        <v>19.504799999999999</v>
      </c>
      <c r="L913" s="157">
        <v>100</v>
      </c>
      <c r="M913" s="148" t="s">
        <v>1669</v>
      </c>
    </row>
    <row r="914" spans="1:13" ht="15" customHeight="1" x14ac:dyDescent="0.25">
      <c r="A914" s="149" t="s">
        <v>2165</v>
      </c>
      <c r="B914" s="32" t="s">
        <v>17</v>
      </c>
      <c r="C914" s="32" t="s">
        <v>17</v>
      </c>
      <c r="D914" s="32" t="s">
        <v>17</v>
      </c>
      <c r="E914" s="32" t="s">
        <v>17</v>
      </c>
      <c r="F914" s="32" t="s">
        <v>17</v>
      </c>
      <c r="G914" s="150">
        <v>185.47199999999998</v>
      </c>
      <c r="H914" s="148" t="s">
        <v>2171</v>
      </c>
      <c r="I914" s="156" t="s">
        <v>922</v>
      </c>
      <c r="J914" s="159">
        <v>1</v>
      </c>
      <c r="K914" s="158">
        <v>3.8639999999999999</v>
      </c>
      <c r="L914" s="157">
        <v>48</v>
      </c>
      <c r="M914" s="148" t="s">
        <v>1669</v>
      </c>
    </row>
    <row r="915" spans="1:13" ht="15" customHeight="1" x14ac:dyDescent="0.25">
      <c r="A915" s="149" t="s">
        <v>2165</v>
      </c>
      <c r="B915" s="32" t="s">
        <v>17</v>
      </c>
      <c r="C915" s="32" t="s">
        <v>17</v>
      </c>
      <c r="D915" s="32" t="s">
        <v>17</v>
      </c>
      <c r="E915" s="32" t="s">
        <v>17</v>
      </c>
      <c r="F915" s="32" t="s">
        <v>17</v>
      </c>
      <c r="G915" s="150">
        <v>340.58751999999998</v>
      </c>
      <c r="H915" s="148" t="s">
        <v>2171</v>
      </c>
      <c r="I915" s="156" t="s">
        <v>922</v>
      </c>
      <c r="J915" s="159">
        <v>5</v>
      </c>
      <c r="K915" s="158">
        <v>20.034559999999999</v>
      </c>
      <c r="L915" s="157">
        <v>17</v>
      </c>
      <c r="M915" s="148" t="s">
        <v>1669</v>
      </c>
    </row>
    <row r="916" spans="1:13" ht="15" customHeight="1" x14ac:dyDescent="0.25">
      <c r="A916" s="149" t="s">
        <v>194</v>
      </c>
      <c r="B916" s="32" t="s">
        <v>17</v>
      </c>
      <c r="C916" s="32" t="s">
        <v>17</v>
      </c>
      <c r="D916" s="32" t="s">
        <v>17</v>
      </c>
      <c r="E916" s="32" t="s">
        <v>17</v>
      </c>
      <c r="F916" s="32" t="s">
        <v>17</v>
      </c>
      <c r="G916" s="150">
        <v>478.12799999999999</v>
      </c>
      <c r="H916" s="148" t="s">
        <v>2171</v>
      </c>
      <c r="I916" s="156" t="s">
        <v>944</v>
      </c>
      <c r="J916" s="159">
        <v>100</v>
      </c>
      <c r="K916" s="158">
        <v>15.9376</v>
      </c>
      <c r="L916" s="157">
        <v>30</v>
      </c>
      <c r="M916" s="148" t="s">
        <v>1669</v>
      </c>
    </row>
    <row r="917" spans="1:13" ht="15" customHeight="1" x14ac:dyDescent="0.25">
      <c r="A917" s="149" t="s">
        <v>2031</v>
      </c>
      <c r="B917" s="32" t="s">
        <v>17</v>
      </c>
      <c r="C917" s="32" t="s">
        <v>17</v>
      </c>
      <c r="D917" s="32" t="s">
        <v>17</v>
      </c>
      <c r="E917" s="32" t="s">
        <v>17</v>
      </c>
      <c r="F917" s="32" t="s">
        <v>17</v>
      </c>
      <c r="G917" s="150">
        <v>717.19200000000001</v>
      </c>
      <c r="H917" s="148" t="s">
        <v>2171</v>
      </c>
      <c r="I917" s="156" t="s">
        <v>944</v>
      </c>
      <c r="J917" s="159">
        <v>100</v>
      </c>
      <c r="K917" s="158">
        <v>15.9376</v>
      </c>
      <c r="L917" s="157">
        <v>45</v>
      </c>
      <c r="M917" s="148" t="s">
        <v>1669</v>
      </c>
    </row>
    <row r="918" spans="1:13" ht="15" customHeight="1" x14ac:dyDescent="0.25">
      <c r="A918" s="149" t="s">
        <v>2031</v>
      </c>
      <c r="B918" s="32" t="s">
        <v>17</v>
      </c>
      <c r="C918" s="32" t="s">
        <v>17</v>
      </c>
      <c r="D918" s="32" t="s">
        <v>17</v>
      </c>
      <c r="E918" s="32" t="s">
        <v>17</v>
      </c>
      <c r="F918" s="32" t="s">
        <v>17</v>
      </c>
      <c r="G918" s="150">
        <v>916.16</v>
      </c>
      <c r="H918" s="148" t="s">
        <v>2172</v>
      </c>
      <c r="I918" s="156" t="s">
        <v>944</v>
      </c>
      <c r="J918" s="159">
        <v>100</v>
      </c>
      <c r="K918" s="158">
        <v>9.1616</v>
      </c>
      <c r="L918" s="157">
        <v>100</v>
      </c>
      <c r="M918" s="148" t="s">
        <v>1669</v>
      </c>
    </row>
    <row r="919" spans="1:13" ht="15" customHeight="1" x14ac:dyDescent="0.25">
      <c r="A919" s="149" t="s">
        <v>2173</v>
      </c>
      <c r="B919" s="32" t="s">
        <v>17</v>
      </c>
      <c r="C919" s="32" t="s">
        <v>17</v>
      </c>
      <c r="D919" s="32" t="s">
        <v>17</v>
      </c>
      <c r="E919" s="32" t="s">
        <v>17</v>
      </c>
      <c r="F919" s="32" t="s">
        <v>17</v>
      </c>
      <c r="G919" s="150">
        <v>134.4</v>
      </c>
      <c r="H919" s="148" t="s">
        <v>2185</v>
      </c>
      <c r="I919" s="156" t="s">
        <v>944</v>
      </c>
      <c r="J919" s="159">
        <v>100</v>
      </c>
      <c r="K919" s="158">
        <v>6.72</v>
      </c>
      <c r="L919" s="157">
        <v>20</v>
      </c>
      <c r="M919" s="148" t="s">
        <v>1669</v>
      </c>
    </row>
    <row r="920" spans="1:13" ht="15" customHeight="1" x14ac:dyDescent="0.25">
      <c r="A920" s="149" t="s">
        <v>2174</v>
      </c>
      <c r="B920" s="32" t="s">
        <v>17</v>
      </c>
      <c r="C920" s="32" t="s">
        <v>17</v>
      </c>
      <c r="D920" s="32" t="s">
        <v>17</v>
      </c>
      <c r="E920" s="32" t="s">
        <v>17</v>
      </c>
      <c r="F920" s="32" t="s">
        <v>17</v>
      </c>
      <c r="G920" s="150">
        <v>16.91</v>
      </c>
      <c r="H920" s="148" t="s">
        <v>2186</v>
      </c>
      <c r="I920" s="156" t="s">
        <v>944</v>
      </c>
      <c r="J920" s="159">
        <v>50</v>
      </c>
      <c r="K920" s="158">
        <v>3.3820000000000003E-2</v>
      </c>
      <c r="L920" s="157">
        <v>500</v>
      </c>
      <c r="M920" s="148" t="s">
        <v>1669</v>
      </c>
    </row>
    <row r="921" spans="1:13" ht="15" customHeight="1" x14ac:dyDescent="0.25">
      <c r="A921" s="149" t="s">
        <v>2175</v>
      </c>
      <c r="B921" s="32" t="s">
        <v>17</v>
      </c>
      <c r="C921" s="32" t="s">
        <v>17</v>
      </c>
      <c r="D921" s="32" t="s">
        <v>17</v>
      </c>
      <c r="E921" s="32" t="s">
        <v>17</v>
      </c>
      <c r="F921" s="32" t="s">
        <v>17</v>
      </c>
      <c r="G921" s="150">
        <v>760.48</v>
      </c>
      <c r="H921" s="148" t="s">
        <v>2187</v>
      </c>
      <c r="I921" s="156" t="s">
        <v>944</v>
      </c>
      <c r="J921" s="159">
        <v>50</v>
      </c>
      <c r="K921" s="158">
        <v>19.012</v>
      </c>
      <c r="L921" s="157">
        <v>40</v>
      </c>
      <c r="M921" s="148" t="s">
        <v>1669</v>
      </c>
    </row>
    <row r="922" spans="1:13" ht="15" customHeight="1" x14ac:dyDescent="0.25">
      <c r="A922" s="149" t="s">
        <v>2176</v>
      </c>
      <c r="B922" s="32" t="s">
        <v>17</v>
      </c>
      <c r="C922" s="32" t="s">
        <v>17</v>
      </c>
      <c r="D922" s="32" t="s">
        <v>17</v>
      </c>
      <c r="E922" s="32" t="s">
        <v>17</v>
      </c>
      <c r="F922" s="32" t="s">
        <v>17</v>
      </c>
      <c r="G922" s="150">
        <v>176.512</v>
      </c>
      <c r="H922" s="148" t="s">
        <v>2188</v>
      </c>
      <c r="I922" s="156" t="s">
        <v>944</v>
      </c>
      <c r="J922" s="159">
        <v>100</v>
      </c>
      <c r="K922" s="158">
        <v>8.8255999999999997</v>
      </c>
      <c r="L922" s="157">
        <v>20</v>
      </c>
      <c r="M922" s="148" t="s">
        <v>1669</v>
      </c>
    </row>
    <row r="923" spans="1:13" ht="15" customHeight="1" x14ac:dyDescent="0.25">
      <c r="A923" s="149" t="s">
        <v>2050</v>
      </c>
      <c r="B923" s="32" t="s">
        <v>17</v>
      </c>
      <c r="C923" s="32" t="s">
        <v>17</v>
      </c>
      <c r="D923" s="32" t="s">
        <v>17</v>
      </c>
      <c r="E923" s="32" t="s">
        <v>17</v>
      </c>
      <c r="F923" s="32" t="s">
        <v>17</v>
      </c>
      <c r="G923" s="150">
        <v>183.232</v>
      </c>
      <c r="H923" s="148" t="s">
        <v>2188</v>
      </c>
      <c r="I923" s="156" t="s">
        <v>944</v>
      </c>
      <c r="J923" s="159">
        <v>100</v>
      </c>
      <c r="K923" s="158">
        <v>9.1616</v>
      </c>
      <c r="L923" s="157">
        <v>20</v>
      </c>
      <c r="M923" s="148" t="s">
        <v>1669</v>
      </c>
    </row>
    <row r="924" spans="1:13" ht="15" customHeight="1" x14ac:dyDescent="0.25">
      <c r="A924" s="149" t="s">
        <v>2177</v>
      </c>
      <c r="B924" s="32" t="s">
        <v>17</v>
      </c>
      <c r="C924" s="32" t="s">
        <v>17</v>
      </c>
      <c r="D924" s="32" t="s">
        <v>17</v>
      </c>
      <c r="E924" s="32" t="s">
        <v>17</v>
      </c>
      <c r="F924" s="32" t="s">
        <v>17</v>
      </c>
      <c r="G924" s="150">
        <v>45.808</v>
      </c>
      <c r="H924" s="148" t="s">
        <v>2189</v>
      </c>
      <c r="I924" s="156" t="s">
        <v>2145</v>
      </c>
      <c r="J924" s="159">
        <v>100</v>
      </c>
      <c r="K924" s="158">
        <v>9.1616</v>
      </c>
      <c r="L924" s="157">
        <v>5</v>
      </c>
      <c r="M924" s="148" t="s">
        <v>1669</v>
      </c>
    </row>
    <row r="925" spans="1:13" ht="15" customHeight="1" x14ac:dyDescent="0.25">
      <c r="A925" s="149" t="s">
        <v>2178</v>
      </c>
      <c r="B925" s="32" t="s">
        <v>17</v>
      </c>
      <c r="C925" s="32" t="s">
        <v>17</v>
      </c>
      <c r="D925" s="32" t="s">
        <v>17</v>
      </c>
      <c r="E925" s="32" t="s">
        <v>17</v>
      </c>
      <c r="F925" s="32" t="s">
        <v>17</v>
      </c>
      <c r="G925" s="150">
        <v>59.411000000000001</v>
      </c>
      <c r="H925" s="148" t="s">
        <v>2190</v>
      </c>
      <c r="I925" s="156" t="s">
        <v>944</v>
      </c>
      <c r="J925" s="159">
        <v>1</v>
      </c>
      <c r="K925" s="158">
        <v>29.705500000000001</v>
      </c>
      <c r="L925" s="157">
        <v>2</v>
      </c>
      <c r="M925" s="148" t="s">
        <v>1669</v>
      </c>
    </row>
    <row r="926" spans="1:13" ht="15" customHeight="1" x14ac:dyDescent="0.25">
      <c r="A926" s="149" t="s">
        <v>2179</v>
      </c>
      <c r="B926" s="32" t="s">
        <v>17</v>
      </c>
      <c r="C926" s="32" t="s">
        <v>17</v>
      </c>
      <c r="D926" s="32" t="s">
        <v>17</v>
      </c>
      <c r="E926" s="32" t="s">
        <v>17</v>
      </c>
      <c r="F926" s="32" t="s">
        <v>17</v>
      </c>
      <c r="G926" s="150">
        <v>179.20000000000002</v>
      </c>
      <c r="H926" s="148" t="s">
        <v>2190</v>
      </c>
      <c r="I926" s="156" t="s">
        <v>1019</v>
      </c>
      <c r="J926" s="159">
        <v>100</v>
      </c>
      <c r="K926" s="158">
        <v>8.9600000000000009</v>
      </c>
      <c r="L926" s="157">
        <v>20</v>
      </c>
      <c r="M926" s="148" t="s">
        <v>1669</v>
      </c>
    </row>
    <row r="927" spans="1:13" ht="15" customHeight="1" x14ac:dyDescent="0.25">
      <c r="A927" s="149" t="s">
        <v>2180</v>
      </c>
      <c r="B927" s="32" t="s">
        <v>17</v>
      </c>
      <c r="C927" s="32" t="s">
        <v>17</v>
      </c>
      <c r="D927" s="32" t="s">
        <v>17</v>
      </c>
      <c r="E927" s="32" t="s">
        <v>17</v>
      </c>
      <c r="F927" s="32" t="s">
        <v>17</v>
      </c>
      <c r="G927" s="150">
        <v>95.831999999999994</v>
      </c>
      <c r="H927" s="148" t="s">
        <v>2190</v>
      </c>
      <c r="I927" s="156" t="s">
        <v>944</v>
      </c>
      <c r="J927" s="159">
        <v>1</v>
      </c>
      <c r="K927" s="158">
        <v>3.1943999999999999</v>
      </c>
      <c r="L927" s="157">
        <v>30</v>
      </c>
      <c r="M927" s="148" t="s">
        <v>1669</v>
      </c>
    </row>
    <row r="928" spans="1:13" ht="15" customHeight="1" x14ac:dyDescent="0.25">
      <c r="A928" s="149" t="s">
        <v>2181</v>
      </c>
      <c r="B928" s="32" t="s">
        <v>17</v>
      </c>
      <c r="C928" s="32" t="s">
        <v>17</v>
      </c>
      <c r="D928" s="32" t="s">
        <v>17</v>
      </c>
      <c r="E928" s="32" t="s">
        <v>17</v>
      </c>
      <c r="F928" s="32" t="s">
        <v>17</v>
      </c>
      <c r="G928" s="150">
        <v>361.79</v>
      </c>
      <c r="H928" s="148" t="s">
        <v>2190</v>
      </c>
      <c r="I928" s="156" t="s">
        <v>944</v>
      </c>
      <c r="J928" s="159">
        <v>1</v>
      </c>
      <c r="K928" s="158">
        <v>3.6179000000000001</v>
      </c>
      <c r="L928" s="157">
        <v>100</v>
      </c>
      <c r="M928" s="148" t="s">
        <v>1669</v>
      </c>
    </row>
    <row r="929" spans="1:13" ht="15" customHeight="1" x14ac:dyDescent="0.25">
      <c r="A929" s="149" t="s">
        <v>2182</v>
      </c>
      <c r="B929" s="32" t="s">
        <v>17</v>
      </c>
      <c r="C929" s="32" t="s">
        <v>17</v>
      </c>
      <c r="D929" s="32" t="s">
        <v>17</v>
      </c>
      <c r="E929" s="32" t="s">
        <v>17</v>
      </c>
      <c r="F929" s="32" t="s">
        <v>17</v>
      </c>
      <c r="G929" s="150">
        <v>74.197199999999995</v>
      </c>
      <c r="H929" s="148" t="s">
        <v>2190</v>
      </c>
      <c r="I929" s="156" t="s">
        <v>944</v>
      </c>
      <c r="J929" s="159">
        <v>1</v>
      </c>
      <c r="K929" s="158">
        <v>6.1830999999999996</v>
      </c>
      <c r="L929" s="157">
        <v>12</v>
      </c>
      <c r="M929" s="148" t="s">
        <v>1669</v>
      </c>
    </row>
    <row r="930" spans="1:13" ht="15" customHeight="1" x14ac:dyDescent="0.25">
      <c r="A930" s="149" t="s">
        <v>2183</v>
      </c>
      <c r="B930" s="32" t="s">
        <v>17</v>
      </c>
      <c r="C930" s="32" t="s">
        <v>17</v>
      </c>
      <c r="D930" s="32" t="s">
        <v>17</v>
      </c>
      <c r="E930" s="32" t="s">
        <v>17</v>
      </c>
      <c r="F930" s="32" t="s">
        <v>17</v>
      </c>
      <c r="G930" s="150">
        <v>133.88650000000001</v>
      </c>
      <c r="H930" s="148" t="s">
        <v>2190</v>
      </c>
      <c r="I930" s="156" t="s">
        <v>944</v>
      </c>
      <c r="J930" s="159">
        <v>1</v>
      </c>
      <c r="K930" s="158">
        <v>26.7773</v>
      </c>
      <c r="L930" s="157">
        <v>5</v>
      </c>
      <c r="M930" s="148" t="s">
        <v>1669</v>
      </c>
    </row>
    <row r="931" spans="1:13" ht="15" customHeight="1" x14ac:dyDescent="0.25">
      <c r="A931" s="149" t="s">
        <v>2184</v>
      </c>
      <c r="B931" s="32" t="s">
        <v>17</v>
      </c>
      <c r="C931" s="32" t="s">
        <v>17</v>
      </c>
      <c r="D931" s="32" t="s">
        <v>17</v>
      </c>
      <c r="E931" s="32" t="s">
        <v>17</v>
      </c>
      <c r="F931" s="32" t="s">
        <v>17</v>
      </c>
      <c r="G931" s="150">
        <v>779.20359999999994</v>
      </c>
      <c r="H931" s="148" t="s">
        <v>2191</v>
      </c>
      <c r="I931" s="156" t="s">
        <v>944</v>
      </c>
      <c r="J931" s="159">
        <v>1</v>
      </c>
      <c r="K931" s="158">
        <v>2.78287</v>
      </c>
      <c r="L931" s="157">
        <v>280</v>
      </c>
      <c r="M931" s="148" t="s">
        <v>1669</v>
      </c>
    </row>
    <row r="932" spans="1:13" ht="15" customHeight="1" x14ac:dyDescent="0.25">
      <c r="A932" s="149" t="s">
        <v>1634</v>
      </c>
      <c r="B932" s="32" t="s">
        <v>17</v>
      </c>
      <c r="C932" s="32" t="s">
        <v>17</v>
      </c>
      <c r="D932" s="32" t="s">
        <v>17</v>
      </c>
      <c r="E932" s="32" t="s">
        <v>17</v>
      </c>
      <c r="F932" s="32" t="s">
        <v>17</v>
      </c>
      <c r="G932" s="150">
        <v>1108.8</v>
      </c>
      <c r="H932" s="148" t="s">
        <v>2192</v>
      </c>
      <c r="I932" s="156" t="s">
        <v>1019</v>
      </c>
      <c r="J932" s="159">
        <v>100</v>
      </c>
      <c r="K932" s="158">
        <v>11.087999999999999</v>
      </c>
      <c r="L932" s="157">
        <v>100</v>
      </c>
      <c r="M932" s="148" t="s">
        <v>1669</v>
      </c>
    </row>
    <row r="933" spans="1:13" ht="15" customHeight="1" x14ac:dyDescent="0.25">
      <c r="A933" s="149" t="s">
        <v>1634</v>
      </c>
      <c r="B933" s="32" t="s">
        <v>17</v>
      </c>
      <c r="C933" s="32" t="s">
        <v>17</v>
      </c>
      <c r="D933" s="32" t="s">
        <v>17</v>
      </c>
      <c r="E933" s="32" t="s">
        <v>17</v>
      </c>
      <c r="F933" s="32" t="s">
        <v>17</v>
      </c>
      <c r="G933" s="150">
        <v>161.28</v>
      </c>
      <c r="H933" s="148" t="s">
        <v>2193</v>
      </c>
      <c r="I933" s="156" t="s">
        <v>1019</v>
      </c>
      <c r="J933" s="159">
        <v>100</v>
      </c>
      <c r="K933" s="158">
        <v>13.44</v>
      </c>
      <c r="L933" s="157">
        <v>12</v>
      </c>
      <c r="M933" s="148" t="s">
        <v>1669</v>
      </c>
    </row>
    <row r="934" spans="1:13" ht="15" customHeight="1" x14ac:dyDescent="0.25">
      <c r="A934" s="149" t="s">
        <v>722</v>
      </c>
      <c r="B934" s="32" t="s">
        <v>17</v>
      </c>
      <c r="C934" s="32" t="s">
        <v>17</v>
      </c>
      <c r="D934" s="32" t="s">
        <v>17</v>
      </c>
      <c r="E934" s="32" t="s">
        <v>17</v>
      </c>
      <c r="F934" s="32" t="s">
        <v>17</v>
      </c>
      <c r="G934" s="150">
        <v>300.51839999999999</v>
      </c>
      <c r="H934" s="148" t="s">
        <v>2193</v>
      </c>
      <c r="I934" s="156" t="s">
        <v>1066</v>
      </c>
      <c r="J934" s="159">
        <v>5</v>
      </c>
      <c r="K934" s="158">
        <v>20.034559999999999</v>
      </c>
      <c r="L934" s="157">
        <v>15</v>
      </c>
      <c r="M934" s="148" t="s">
        <v>1669</v>
      </c>
    </row>
    <row r="935" spans="1:13" ht="15" customHeight="1" x14ac:dyDescent="0.25">
      <c r="A935" s="149" t="s">
        <v>999</v>
      </c>
      <c r="B935" s="32" t="s">
        <v>17</v>
      </c>
      <c r="C935" s="32" t="s">
        <v>17</v>
      </c>
      <c r="D935" s="32" t="s">
        <v>17</v>
      </c>
      <c r="E935" s="32" t="s">
        <v>17</v>
      </c>
      <c r="F935" s="32" t="s">
        <v>17</v>
      </c>
      <c r="G935" s="150">
        <v>1014.72</v>
      </c>
      <c r="H935" s="148" t="s">
        <v>2194</v>
      </c>
      <c r="I935" s="156" t="s">
        <v>1019</v>
      </c>
      <c r="J935" s="159">
        <v>50</v>
      </c>
      <c r="K935" s="158">
        <v>1.6912</v>
      </c>
      <c r="L935" s="157">
        <v>600</v>
      </c>
      <c r="M935" s="148" t="s">
        <v>1669</v>
      </c>
    </row>
    <row r="936" spans="1:13" ht="15" customHeight="1" x14ac:dyDescent="0.25">
      <c r="A936" s="149" t="s">
        <v>1634</v>
      </c>
      <c r="B936" s="32" t="s">
        <v>17</v>
      </c>
      <c r="C936" s="32" t="s">
        <v>17</v>
      </c>
      <c r="D936" s="32" t="s">
        <v>17</v>
      </c>
      <c r="E936" s="32" t="s">
        <v>17</v>
      </c>
      <c r="F936" s="32" t="s">
        <v>17</v>
      </c>
      <c r="G936" s="150">
        <v>1765.12</v>
      </c>
      <c r="H936" s="148" t="s">
        <v>2195</v>
      </c>
      <c r="I936" s="156" t="s">
        <v>1019</v>
      </c>
      <c r="J936" s="159">
        <v>100</v>
      </c>
      <c r="K936" s="158">
        <v>8.8255999999999997</v>
      </c>
      <c r="L936" s="157">
        <v>200</v>
      </c>
      <c r="M936" s="148" t="s">
        <v>1669</v>
      </c>
    </row>
    <row r="937" spans="1:13" ht="15" customHeight="1" x14ac:dyDescent="0.25">
      <c r="A937" s="149" t="s">
        <v>1634</v>
      </c>
      <c r="B937" s="32" t="s">
        <v>17</v>
      </c>
      <c r="C937" s="32" t="s">
        <v>17</v>
      </c>
      <c r="D937" s="32" t="s">
        <v>17</v>
      </c>
      <c r="E937" s="32" t="s">
        <v>17</v>
      </c>
      <c r="F937" s="32" t="s">
        <v>17</v>
      </c>
      <c r="G937" s="150">
        <v>1832.32</v>
      </c>
      <c r="H937" s="148" t="s">
        <v>2195</v>
      </c>
      <c r="I937" s="156" t="s">
        <v>1019</v>
      </c>
      <c r="J937" s="159">
        <v>100</v>
      </c>
      <c r="K937" s="158">
        <v>9.1616</v>
      </c>
      <c r="L937" s="157">
        <v>200</v>
      </c>
      <c r="M937" s="148" t="s">
        <v>1669</v>
      </c>
    </row>
    <row r="938" spans="1:13" ht="15" customHeight="1" x14ac:dyDescent="0.25">
      <c r="A938" s="149" t="s">
        <v>1633</v>
      </c>
      <c r="B938" s="32" t="s">
        <v>17</v>
      </c>
      <c r="C938" s="32" t="s">
        <v>17</v>
      </c>
      <c r="D938" s="32" t="s">
        <v>17</v>
      </c>
      <c r="E938" s="32" t="s">
        <v>17</v>
      </c>
      <c r="F938" s="32" t="s">
        <v>17</v>
      </c>
      <c r="G938" s="150">
        <v>695.44749999999999</v>
      </c>
      <c r="H938" s="148" t="s">
        <v>2196</v>
      </c>
      <c r="I938" s="156" t="s">
        <v>1019</v>
      </c>
      <c r="J938" s="159">
        <v>1</v>
      </c>
      <c r="K938" s="158">
        <v>1.390895</v>
      </c>
      <c r="L938" s="157">
        <v>500</v>
      </c>
      <c r="M938" s="148" t="s">
        <v>1669</v>
      </c>
    </row>
    <row r="939" spans="1:13" ht="15" customHeight="1" x14ac:dyDescent="0.25">
      <c r="A939" s="149" t="s">
        <v>1634</v>
      </c>
      <c r="B939" s="32" t="s">
        <v>17</v>
      </c>
      <c r="C939" s="32" t="s">
        <v>17</v>
      </c>
      <c r="D939" s="32" t="s">
        <v>17</v>
      </c>
      <c r="E939" s="32" t="s">
        <v>17</v>
      </c>
      <c r="F939" s="32" t="s">
        <v>17</v>
      </c>
      <c r="G939" s="150">
        <v>1712.15</v>
      </c>
      <c r="H939" s="148" t="s">
        <v>2197</v>
      </c>
      <c r="I939" s="156" t="s">
        <v>1019</v>
      </c>
      <c r="J939" s="159">
        <v>100</v>
      </c>
      <c r="K939" s="158">
        <v>17.121500000000001</v>
      </c>
      <c r="L939" s="157">
        <v>100</v>
      </c>
      <c r="M939" s="148" t="s">
        <v>1669</v>
      </c>
    </row>
    <row r="940" spans="1:13" ht="15" customHeight="1" x14ac:dyDescent="0.25">
      <c r="A940" s="149" t="s">
        <v>1205</v>
      </c>
      <c r="B940" s="32" t="s">
        <v>17</v>
      </c>
      <c r="C940" s="32" t="s">
        <v>17</v>
      </c>
      <c r="D940" s="32" t="s">
        <v>17</v>
      </c>
      <c r="E940" s="32" t="s">
        <v>17</v>
      </c>
      <c r="F940" s="32" t="s">
        <v>17</v>
      </c>
      <c r="G940" s="150">
        <v>484</v>
      </c>
      <c r="H940" s="148" t="s">
        <v>2202</v>
      </c>
      <c r="I940" s="156" t="s">
        <v>944</v>
      </c>
      <c r="J940" s="159">
        <v>100</v>
      </c>
      <c r="K940" s="158">
        <v>4.84</v>
      </c>
      <c r="L940" s="157">
        <v>100</v>
      </c>
      <c r="M940" s="148" t="s">
        <v>1669</v>
      </c>
    </row>
    <row r="941" spans="1:13" ht="15" customHeight="1" x14ac:dyDescent="0.25">
      <c r="A941" s="149" t="s">
        <v>2198</v>
      </c>
      <c r="B941" s="32" t="s">
        <v>17</v>
      </c>
      <c r="C941" s="32" t="s">
        <v>17</v>
      </c>
      <c r="D941" s="32" t="s">
        <v>17</v>
      </c>
      <c r="E941" s="32" t="s">
        <v>17</v>
      </c>
      <c r="F941" s="32" t="s">
        <v>17</v>
      </c>
      <c r="G941" s="150">
        <v>760.48</v>
      </c>
      <c r="H941" s="148" t="s">
        <v>2203</v>
      </c>
      <c r="I941" s="156" t="s">
        <v>944</v>
      </c>
      <c r="J941" s="159">
        <v>50</v>
      </c>
      <c r="K941" s="158">
        <v>19.012</v>
      </c>
      <c r="L941" s="157">
        <v>40</v>
      </c>
      <c r="M941" s="148" t="s">
        <v>1669</v>
      </c>
    </row>
    <row r="942" spans="1:13" ht="15" customHeight="1" x14ac:dyDescent="0.25">
      <c r="A942" s="149" t="s">
        <v>2199</v>
      </c>
      <c r="B942" s="32" t="s">
        <v>17</v>
      </c>
      <c r="C942" s="32" t="s">
        <v>17</v>
      </c>
      <c r="D942" s="32" t="s">
        <v>17</v>
      </c>
      <c r="E942" s="32" t="s">
        <v>17</v>
      </c>
      <c r="F942" s="32" t="s">
        <v>17</v>
      </c>
      <c r="G942" s="150">
        <v>1108.8</v>
      </c>
      <c r="H942" s="148" t="s">
        <v>2204</v>
      </c>
      <c r="I942" s="156" t="s">
        <v>944</v>
      </c>
      <c r="J942" s="159">
        <v>100</v>
      </c>
      <c r="K942" s="158">
        <v>11.087999999999999</v>
      </c>
      <c r="L942" s="157">
        <v>100</v>
      </c>
      <c r="M942" s="148" t="s">
        <v>1669</v>
      </c>
    </row>
    <row r="943" spans="1:13" ht="15" customHeight="1" x14ac:dyDescent="0.25">
      <c r="A943" s="149" t="s">
        <v>2200</v>
      </c>
      <c r="B943" s="32" t="s">
        <v>17</v>
      </c>
      <c r="C943" s="32" t="s">
        <v>17</v>
      </c>
      <c r="D943" s="32" t="s">
        <v>17</v>
      </c>
      <c r="E943" s="32" t="s">
        <v>17</v>
      </c>
      <c r="F943" s="32" t="s">
        <v>17</v>
      </c>
      <c r="G943" s="150">
        <v>1108.8</v>
      </c>
      <c r="H943" s="148" t="s">
        <v>2204</v>
      </c>
      <c r="I943" s="156" t="s">
        <v>944</v>
      </c>
      <c r="J943" s="159">
        <v>100</v>
      </c>
      <c r="K943" s="158">
        <v>11.087999999999999</v>
      </c>
      <c r="L943" s="157">
        <v>100</v>
      </c>
      <c r="M943" s="148" t="s">
        <v>1669</v>
      </c>
    </row>
    <row r="944" spans="1:13" ht="15" customHeight="1" x14ac:dyDescent="0.25">
      <c r="A944" s="149" t="s">
        <v>2200</v>
      </c>
      <c r="B944" s="32" t="s">
        <v>17</v>
      </c>
      <c r="C944" s="32" t="s">
        <v>17</v>
      </c>
      <c r="D944" s="32" t="s">
        <v>17</v>
      </c>
      <c r="E944" s="32" t="s">
        <v>17</v>
      </c>
      <c r="F944" s="32" t="s">
        <v>17</v>
      </c>
      <c r="G944" s="150">
        <v>554.4</v>
      </c>
      <c r="H944" s="148" t="s">
        <v>2204</v>
      </c>
      <c r="I944" s="156" t="s">
        <v>944</v>
      </c>
      <c r="J944" s="159">
        <v>100</v>
      </c>
      <c r="K944" s="158">
        <v>11.087999999999999</v>
      </c>
      <c r="L944" s="157">
        <v>50</v>
      </c>
      <c r="M944" s="148" t="s">
        <v>1669</v>
      </c>
    </row>
    <row r="945" spans="1:13" ht="15" customHeight="1" x14ac:dyDescent="0.25">
      <c r="A945" s="149" t="s">
        <v>2199</v>
      </c>
      <c r="B945" s="32" t="s">
        <v>17</v>
      </c>
      <c r="C945" s="32" t="s">
        <v>17</v>
      </c>
      <c r="D945" s="32" t="s">
        <v>17</v>
      </c>
      <c r="E945" s="32" t="s">
        <v>17</v>
      </c>
      <c r="F945" s="32" t="s">
        <v>17</v>
      </c>
      <c r="G945" s="150">
        <v>997.92</v>
      </c>
      <c r="H945" s="148" t="s">
        <v>2205</v>
      </c>
      <c r="I945" s="156" t="s">
        <v>944</v>
      </c>
      <c r="J945" s="159">
        <v>100</v>
      </c>
      <c r="K945" s="158">
        <v>11.087999999999999</v>
      </c>
      <c r="L945" s="157">
        <v>90</v>
      </c>
      <c r="M945" s="148" t="s">
        <v>1669</v>
      </c>
    </row>
    <row r="946" spans="1:13" ht="15" customHeight="1" x14ac:dyDescent="0.25">
      <c r="A946" s="149" t="s">
        <v>2199</v>
      </c>
      <c r="B946" s="32" t="s">
        <v>17</v>
      </c>
      <c r="C946" s="32" t="s">
        <v>17</v>
      </c>
      <c r="D946" s="32" t="s">
        <v>17</v>
      </c>
      <c r="E946" s="32" t="s">
        <v>17</v>
      </c>
      <c r="F946" s="32" t="s">
        <v>17</v>
      </c>
      <c r="G946" s="150">
        <v>110.88</v>
      </c>
      <c r="H946" s="148" t="s">
        <v>2205</v>
      </c>
      <c r="I946" s="156" t="s">
        <v>944</v>
      </c>
      <c r="J946" s="159">
        <v>100</v>
      </c>
      <c r="K946" s="158">
        <v>11.087999999999999</v>
      </c>
      <c r="L946" s="157">
        <v>10</v>
      </c>
      <c r="M946" s="148" t="s">
        <v>1669</v>
      </c>
    </row>
    <row r="947" spans="1:13" ht="15" customHeight="1" x14ac:dyDescent="0.25">
      <c r="A947" s="149" t="s">
        <v>2200</v>
      </c>
      <c r="B947" s="32" t="s">
        <v>17</v>
      </c>
      <c r="C947" s="32" t="s">
        <v>17</v>
      </c>
      <c r="D947" s="32" t="s">
        <v>17</v>
      </c>
      <c r="E947" s="32" t="s">
        <v>17</v>
      </c>
      <c r="F947" s="32" t="s">
        <v>17</v>
      </c>
      <c r="G947" s="150">
        <v>443.52</v>
      </c>
      <c r="H947" s="148" t="s">
        <v>2205</v>
      </c>
      <c r="I947" s="156" t="s">
        <v>944</v>
      </c>
      <c r="J947" s="159">
        <v>100</v>
      </c>
      <c r="K947" s="158">
        <v>11.087999999999999</v>
      </c>
      <c r="L947" s="157">
        <v>40</v>
      </c>
      <c r="M947" s="148" t="s">
        <v>1669</v>
      </c>
    </row>
    <row r="948" spans="1:13" ht="15" customHeight="1" x14ac:dyDescent="0.25">
      <c r="A948" s="149" t="s">
        <v>2200</v>
      </c>
      <c r="B948" s="32" t="s">
        <v>17</v>
      </c>
      <c r="C948" s="32" t="s">
        <v>17</v>
      </c>
      <c r="D948" s="32" t="s">
        <v>17</v>
      </c>
      <c r="E948" s="32" t="s">
        <v>17</v>
      </c>
      <c r="F948" s="32" t="s">
        <v>17</v>
      </c>
      <c r="G948" s="150">
        <v>1330.56</v>
      </c>
      <c r="H948" s="148" t="s">
        <v>2205</v>
      </c>
      <c r="I948" s="156" t="s">
        <v>944</v>
      </c>
      <c r="J948" s="159">
        <v>100</v>
      </c>
      <c r="K948" s="158">
        <v>11.087999999999999</v>
      </c>
      <c r="L948" s="157">
        <v>120</v>
      </c>
      <c r="M948" s="148" t="s">
        <v>1669</v>
      </c>
    </row>
    <row r="949" spans="1:13" ht="15" customHeight="1" x14ac:dyDescent="0.25">
      <c r="A949" s="149" t="s">
        <v>2200</v>
      </c>
      <c r="B949" s="32" t="s">
        <v>17</v>
      </c>
      <c r="C949" s="32" t="s">
        <v>17</v>
      </c>
      <c r="D949" s="32" t="s">
        <v>17</v>
      </c>
      <c r="E949" s="32" t="s">
        <v>17</v>
      </c>
      <c r="F949" s="32" t="s">
        <v>17</v>
      </c>
      <c r="G949" s="150">
        <v>443.52</v>
      </c>
      <c r="H949" s="148" t="s">
        <v>2205</v>
      </c>
      <c r="I949" s="156" t="s">
        <v>944</v>
      </c>
      <c r="J949" s="159">
        <v>100</v>
      </c>
      <c r="K949" s="158">
        <v>11.087999999999999</v>
      </c>
      <c r="L949" s="157">
        <v>40</v>
      </c>
      <c r="M949" s="148" t="s">
        <v>1669</v>
      </c>
    </row>
    <row r="950" spans="1:13" ht="15" customHeight="1" x14ac:dyDescent="0.25">
      <c r="A950" s="149" t="s">
        <v>2201</v>
      </c>
      <c r="B950" s="32" t="s">
        <v>17</v>
      </c>
      <c r="C950" s="32" t="s">
        <v>17</v>
      </c>
      <c r="D950" s="32" t="s">
        <v>17</v>
      </c>
      <c r="E950" s="32" t="s">
        <v>17</v>
      </c>
      <c r="F950" s="32" t="s">
        <v>17</v>
      </c>
      <c r="G950" s="150">
        <v>554.4</v>
      </c>
      <c r="H950" s="148" t="s">
        <v>2205</v>
      </c>
      <c r="I950" s="156" t="s">
        <v>944</v>
      </c>
      <c r="J950" s="159">
        <v>100</v>
      </c>
      <c r="K950" s="158">
        <v>11.087999999999999</v>
      </c>
      <c r="L950" s="157">
        <v>50</v>
      </c>
      <c r="M950" s="148" t="s">
        <v>1669</v>
      </c>
    </row>
    <row r="951" spans="1:13" ht="15" customHeight="1" x14ac:dyDescent="0.25">
      <c r="A951" s="149" t="s">
        <v>194</v>
      </c>
      <c r="B951" s="32" t="s">
        <v>17</v>
      </c>
      <c r="C951" s="32" t="s">
        <v>17</v>
      </c>
      <c r="D951" s="32" t="s">
        <v>17</v>
      </c>
      <c r="E951" s="32" t="s">
        <v>17</v>
      </c>
      <c r="F951" s="32" t="s">
        <v>17</v>
      </c>
      <c r="G951" s="150">
        <v>262.75200000000001</v>
      </c>
      <c r="H951" s="148" t="s">
        <v>2211</v>
      </c>
      <c r="I951" s="156" t="s">
        <v>944</v>
      </c>
      <c r="J951" s="159">
        <v>100</v>
      </c>
      <c r="K951" s="158">
        <v>8.7584</v>
      </c>
      <c r="L951" s="157">
        <v>30</v>
      </c>
      <c r="M951" s="148" t="s">
        <v>1669</v>
      </c>
    </row>
    <row r="952" spans="1:13" ht="15" customHeight="1" x14ac:dyDescent="0.25">
      <c r="A952" s="149" t="s">
        <v>2206</v>
      </c>
      <c r="B952" s="32" t="s">
        <v>17</v>
      </c>
      <c r="C952" s="32" t="s">
        <v>17</v>
      </c>
      <c r="D952" s="32" t="s">
        <v>17</v>
      </c>
      <c r="E952" s="32" t="s">
        <v>17</v>
      </c>
      <c r="F952" s="32" t="s">
        <v>17</v>
      </c>
      <c r="G952" s="150">
        <v>268.8</v>
      </c>
      <c r="H952" s="148" t="s">
        <v>2211</v>
      </c>
      <c r="I952" s="156" t="s">
        <v>944</v>
      </c>
      <c r="J952" s="159">
        <v>10</v>
      </c>
      <c r="K952" s="158">
        <v>13.44</v>
      </c>
      <c r="L952" s="157">
        <v>20</v>
      </c>
      <c r="M952" s="148" t="s">
        <v>1669</v>
      </c>
    </row>
    <row r="953" spans="1:13" ht="15" customHeight="1" x14ac:dyDescent="0.25">
      <c r="A953" s="149" t="s">
        <v>2207</v>
      </c>
      <c r="B953" s="32" t="s">
        <v>17</v>
      </c>
      <c r="C953" s="32" t="s">
        <v>17</v>
      </c>
      <c r="D953" s="32" t="s">
        <v>17</v>
      </c>
      <c r="E953" s="32" t="s">
        <v>17</v>
      </c>
      <c r="F953" s="32" t="s">
        <v>17</v>
      </c>
      <c r="G953" s="150">
        <v>48.158000000000001</v>
      </c>
      <c r="H953" s="148" t="s">
        <v>2211</v>
      </c>
      <c r="I953" s="156" t="s">
        <v>944</v>
      </c>
      <c r="J953" s="159">
        <v>100</v>
      </c>
      <c r="K953" s="158">
        <v>2.4079000000000002</v>
      </c>
      <c r="L953" s="157">
        <v>20</v>
      </c>
      <c r="M953" s="148" t="s">
        <v>1669</v>
      </c>
    </row>
    <row r="954" spans="1:13" ht="15" customHeight="1" x14ac:dyDescent="0.25">
      <c r="A954" s="149" t="s">
        <v>194</v>
      </c>
      <c r="B954" s="32" t="s">
        <v>17</v>
      </c>
      <c r="C954" s="32" t="s">
        <v>17</v>
      </c>
      <c r="D954" s="32" t="s">
        <v>17</v>
      </c>
      <c r="E954" s="32" t="s">
        <v>17</v>
      </c>
      <c r="F954" s="32" t="s">
        <v>17</v>
      </c>
      <c r="G954" s="150">
        <v>286.27200000000005</v>
      </c>
      <c r="H954" s="148" t="s">
        <v>2212</v>
      </c>
      <c r="I954" s="156" t="s">
        <v>944</v>
      </c>
      <c r="J954" s="159">
        <v>200</v>
      </c>
      <c r="K954" s="158">
        <v>19.084800000000001</v>
      </c>
      <c r="L954" s="157">
        <v>15</v>
      </c>
      <c r="M954" s="148" t="s">
        <v>1669</v>
      </c>
    </row>
    <row r="955" spans="1:13" ht="15" customHeight="1" x14ac:dyDescent="0.25">
      <c r="A955" s="149" t="s">
        <v>1699</v>
      </c>
      <c r="B955" s="32" t="s">
        <v>17</v>
      </c>
      <c r="C955" s="32" t="s">
        <v>17</v>
      </c>
      <c r="D955" s="32" t="s">
        <v>17</v>
      </c>
      <c r="E955" s="32" t="s">
        <v>17</v>
      </c>
      <c r="F955" s="32" t="s">
        <v>17</v>
      </c>
      <c r="G955" s="150">
        <v>134.4</v>
      </c>
      <c r="H955" s="148" t="s">
        <v>2213</v>
      </c>
      <c r="I955" s="156" t="s">
        <v>944</v>
      </c>
      <c r="J955" s="159">
        <v>100</v>
      </c>
      <c r="K955" s="158">
        <v>4.4800000000000004</v>
      </c>
      <c r="L955" s="157">
        <v>30</v>
      </c>
      <c r="M955" s="148" t="s">
        <v>1669</v>
      </c>
    </row>
    <row r="956" spans="1:13" ht="15" customHeight="1" x14ac:dyDescent="0.25">
      <c r="A956" s="149" t="s">
        <v>2208</v>
      </c>
      <c r="B956" s="32" t="s">
        <v>17</v>
      </c>
      <c r="C956" s="32" t="s">
        <v>17</v>
      </c>
      <c r="D956" s="32" t="s">
        <v>17</v>
      </c>
      <c r="E956" s="32" t="s">
        <v>17</v>
      </c>
      <c r="F956" s="32" t="s">
        <v>17</v>
      </c>
      <c r="G956" s="150">
        <v>480.82943999999998</v>
      </c>
      <c r="H956" s="148" t="s">
        <v>2214</v>
      </c>
      <c r="I956" s="156" t="s">
        <v>1066</v>
      </c>
      <c r="J956" s="159">
        <v>5</v>
      </c>
      <c r="K956" s="158">
        <v>20.034559999999999</v>
      </c>
      <c r="L956" s="157">
        <v>24</v>
      </c>
      <c r="M956" s="148" t="s">
        <v>1669</v>
      </c>
    </row>
    <row r="957" spans="1:13" ht="15" customHeight="1" x14ac:dyDescent="0.25">
      <c r="A957" s="149" t="s">
        <v>2208</v>
      </c>
      <c r="B957" s="32" t="s">
        <v>17</v>
      </c>
      <c r="C957" s="32" t="s">
        <v>17</v>
      </c>
      <c r="D957" s="32" t="s">
        <v>17</v>
      </c>
      <c r="E957" s="32" t="s">
        <v>17</v>
      </c>
      <c r="F957" s="32" t="s">
        <v>17</v>
      </c>
      <c r="G957" s="150">
        <v>61.823999999999998</v>
      </c>
      <c r="H957" s="148" t="s">
        <v>2214</v>
      </c>
      <c r="I957" s="156" t="s">
        <v>1066</v>
      </c>
      <c r="J957" s="159">
        <v>1</v>
      </c>
      <c r="K957" s="158">
        <v>3.8639999999999999</v>
      </c>
      <c r="L957" s="157">
        <v>16</v>
      </c>
      <c r="M957" s="148" t="s">
        <v>1669</v>
      </c>
    </row>
    <row r="958" spans="1:13" ht="15" customHeight="1" x14ac:dyDescent="0.25">
      <c r="A958" s="149" t="s">
        <v>2209</v>
      </c>
      <c r="B958" s="32" t="s">
        <v>17</v>
      </c>
      <c r="C958" s="32" t="s">
        <v>17</v>
      </c>
      <c r="D958" s="32" t="s">
        <v>17</v>
      </c>
      <c r="E958" s="32" t="s">
        <v>17</v>
      </c>
      <c r="F958" s="32" t="s">
        <v>17</v>
      </c>
      <c r="G958" s="150">
        <v>463.43000000000006</v>
      </c>
      <c r="H958" s="148" t="s">
        <v>2215</v>
      </c>
      <c r="I958" s="156" t="s">
        <v>944</v>
      </c>
      <c r="J958" s="159">
        <v>10</v>
      </c>
      <c r="K958" s="158">
        <v>11.585750000000001</v>
      </c>
      <c r="L958" s="157">
        <v>40</v>
      </c>
      <c r="M958" s="148" t="s">
        <v>1669</v>
      </c>
    </row>
    <row r="959" spans="1:13" ht="15" customHeight="1" x14ac:dyDescent="0.25">
      <c r="A959" s="149" t="s">
        <v>2206</v>
      </c>
      <c r="B959" s="32" t="s">
        <v>17</v>
      </c>
      <c r="C959" s="32" t="s">
        <v>17</v>
      </c>
      <c r="D959" s="32" t="s">
        <v>17</v>
      </c>
      <c r="E959" s="32" t="s">
        <v>17</v>
      </c>
      <c r="F959" s="32" t="s">
        <v>17</v>
      </c>
      <c r="G959" s="150">
        <v>330.91079999999999</v>
      </c>
      <c r="H959" s="148" t="s">
        <v>2215</v>
      </c>
      <c r="I959" s="156" t="s">
        <v>944</v>
      </c>
      <c r="J959" s="159">
        <v>10</v>
      </c>
      <c r="K959" s="158">
        <v>8.2727699999999995</v>
      </c>
      <c r="L959" s="157">
        <v>40</v>
      </c>
      <c r="M959" s="148" t="s">
        <v>1669</v>
      </c>
    </row>
    <row r="960" spans="1:13" ht="15" customHeight="1" x14ac:dyDescent="0.25">
      <c r="A960" s="149" t="s">
        <v>2210</v>
      </c>
      <c r="B960" s="32" t="s">
        <v>17</v>
      </c>
      <c r="C960" s="32" t="s">
        <v>17</v>
      </c>
      <c r="D960" s="32" t="s">
        <v>17</v>
      </c>
      <c r="E960" s="32" t="s">
        <v>17</v>
      </c>
      <c r="F960" s="32" t="s">
        <v>17</v>
      </c>
      <c r="G960" s="150">
        <v>725.99349999999993</v>
      </c>
      <c r="H960" s="148" t="s">
        <v>2215</v>
      </c>
      <c r="I960" s="156" t="s">
        <v>944</v>
      </c>
      <c r="J960" s="159">
        <v>1</v>
      </c>
      <c r="K960" s="158">
        <v>14.519869999999999</v>
      </c>
      <c r="L960" s="157">
        <v>50</v>
      </c>
      <c r="M960" s="148" t="s">
        <v>1669</v>
      </c>
    </row>
    <row r="961" spans="1:13" ht="15" customHeight="1" x14ac:dyDescent="0.25">
      <c r="A961" s="149" t="s">
        <v>194</v>
      </c>
      <c r="B961" s="32" t="s">
        <v>17</v>
      </c>
      <c r="C961" s="32" t="s">
        <v>17</v>
      </c>
      <c r="D961" s="32" t="s">
        <v>17</v>
      </c>
      <c r="E961" s="32" t="s">
        <v>17</v>
      </c>
      <c r="F961" s="32" t="s">
        <v>17</v>
      </c>
      <c r="G961" s="150">
        <v>513.64499999999998</v>
      </c>
      <c r="H961" s="148" t="s">
        <v>2216</v>
      </c>
      <c r="I961" s="156" t="s">
        <v>944</v>
      </c>
      <c r="J961" s="159">
        <v>100</v>
      </c>
      <c r="K961" s="158">
        <v>17.121500000000001</v>
      </c>
      <c r="L961" s="157">
        <v>30</v>
      </c>
      <c r="M961" s="148" t="s">
        <v>1669</v>
      </c>
    </row>
    <row r="962" spans="1:13" s="33" customFormat="1" ht="26.4" x14ac:dyDescent="0.25">
      <c r="A962" s="26" t="s">
        <v>929</v>
      </c>
      <c r="B962" s="27" t="s">
        <v>17</v>
      </c>
      <c r="C962" s="27" t="s">
        <v>17</v>
      </c>
      <c r="D962" s="27" t="s">
        <v>17</v>
      </c>
      <c r="E962" s="27" t="s">
        <v>17</v>
      </c>
      <c r="F962" s="146" t="s">
        <v>17</v>
      </c>
      <c r="G962" s="31">
        <f>G963+G974+G980+G983+G1000+G1009+G1011</f>
        <v>22194.419760000001</v>
      </c>
      <c r="H962" s="27" t="s">
        <v>17</v>
      </c>
      <c r="I962" s="27" t="s">
        <v>17</v>
      </c>
      <c r="J962" s="27" t="s">
        <v>17</v>
      </c>
      <c r="K962" s="27" t="s">
        <v>17</v>
      </c>
      <c r="L962" s="27" t="s">
        <v>17</v>
      </c>
      <c r="M962" s="27" t="s">
        <v>17</v>
      </c>
    </row>
    <row r="963" spans="1:13" s="145" customFormat="1" x14ac:dyDescent="0.3">
      <c r="A963" s="151" t="s">
        <v>868</v>
      </c>
      <c r="B963" s="152"/>
      <c r="C963" s="152"/>
      <c r="D963" s="152"/>
      <c r="E963" s="152"/>
      <c r="F963" s="153"/>
      <c r="G963" s="154">
        <f>SUM(G964:G973)</f>
        <v>7099.6439999999993</v>
      </c>
      <c r="H963" s="152"/>
      <c r="I963" s="152"/>
      <c r="J963" s="152"/>
      <c r="K963" s="152"/>
      <c r="L963" s="155"/>
      <c r="M963" s="152"/>
    </row>
    <row r="964" spans="1:13" s="30" customFormat="1" ht="34.5" customHeight="1" x14ac:dyDescent="0.25">
      <c r="A964" s="149" t="s">
        <v>968</v>
      </c>
      <c r="B964" s="32" t="s">
        <v>17</v>
      </c>
      <c r="C964" s="32" t="s">
        <v>17</v>
      </c>
      <c r="D964" s="32" t="s">
        <v>17</v>
      </c>
      <c r="E964" s="32" t="s">
        <v>17</v>
      </c>
      <c r="F964" s="32" t="s">
        <v>17</v>
      </c>
      <c r="G964" s="150">
        <v>792.16</v>
      </c>
      <c r="H964" s="148" t="s">
        <v>979</v>
      </c>
      <c r="I964" s="156" t="s">
        <v>978</v>
      </c>
      <c r="J964" s="159">
        <v>10</v>
      </c>
      <c r="K964" s="156">
        <v>15.8432</v>
      </c>
      <c r="L964" s="179">
        <v>50</v>
      </c>
      <c r="M964" s="148" t="s">
        <v>987</v>
      </c>
    </row>
    <row r="965" spans="1:13" s="30" customFormat="1" ht="34.5" customHeight="1" x14ac:dyDescent="0.25">
      <c r="A965" s="149" t="s">
        <v>969</v>
      </c>
      <c r="B965" s="32" t="s">
        <v>17</v>
      </c>
      <c r="C965" s="32" t="s">
        <v>17</v>
      </c>
      <c r="D965" s="32" t="s">
        <v>17</v>
      </c>
      <c r="E965" s="32" t="s">
        <v>17</v>
      </c>
      <c r="F965" s="32" t="s">
        <v>17</v>
      </c>
      <c r="G965" s="150">
        <v>3629.3490000000002</v>
      </c>
      <c r="H965" s="148" t="s">
        <v>980</v>
      </c>
      <c r="I965" s="156" t="s">
        <v>944</v>
      </c>
      <c r="J965" s="159">
        <v>1</v>
      </c>
      <c r="K965" s="156">
        <v>12.09783</v>
      </c>
      <c r="L965" s="179">
        <v>300</v>
      </c>
      <c r="M965" s="148" t="s">
        <v>987</v>
      </c>
    </row>
    <row r="966" spans="1:13" s="30" customFormat="1" ht="34.5" customHeight="1" x14ac:dyDescent="0.25">
      <c r="A966" s="149" t="s">
        <v>970</v>
      </c>
      <c r="B966" s="32" t="s">
        <v>17</v>
      </c>
      <c r="C966" s="32" t="s">
        <v>17</v>
      </c>
      <c r="D966" s="32" t="s">
        <v>17</v>
      </c>
      <c r="E966" s="32" t="s">
        <v>17</v>
      </c>
      <c r="F966" s="32" t="s">
        <v>17</v>
      </c>
      <c r="G966" s="150">
        <v>331.07</v>
      </c>
      <c r="H966" s="148" t="s">
        <v>981</v>
      </c>
      <c r="I966" s="156" t="s">
        <v>944</v>
      </c>
      <c r="J966" s="159">
        <v>100</v>
      </c>
      <c r="K966" s="156">
        <v>16.5535</v>
      </c>
      <c r="L966" s="179">
        <v>20</v>
      </c>
      <c r="M966" s="148" t="s">
        <v>987</v>
      </c>
    </row>
    <row r="967" spans="1:13" s="30" customFormat="1" ht="25.5" customHeight="1" x14ac:dyDescent="0.25">
      <c r="A967" s="149" t="s">
        <v>971</v>
      </c>
      <c r="B967" s="32" t="s">
        <v>17</v>
      </c>
      <c r="C967" s="32" t="s">
        <v>17</v>
      </c>
      <c r="D967" s="32" t="s">
        <v>17</v>
      </c>
      <c r="E967" s="32" t="s">
        <v>17</v>
      </c>
      <c r="F967" s="32" t="s">
        <v>17</v>
      </c>
      <c r="G967" s="150">
        <v>223.55500000000001</v>
      </c>
      <c r="H967" s="148" t="s">
        <v>981</v>
      </c>
      <c r="I967" s="156" t="s">
        <v>944</v>
      </c>
      <c r="J967" s="159">
        <v>100</v>
      </c>
      <c r="K967" s="156">
        <v>11.17775</v>
      </c>
      <c r="L967" s="179">
        <v>20</v>
      </c>
      <c r="M967" s="148" t="s">
        <v>987</v>
      </c>
    </row>
    <row r="968" spans="1:13" s="30" customFormat="1" ht="25.5" customHeight="1" x14ac:dyDescent="0.25">
      <c r="A968" s="149" t="s">
        <v>972</v>
      </c>
      <c r="B968" s="32" t="s">
        <v>17</v>
      </c>
      <c r="C968" s="32" t="s">
        <v>17</v>
      </c>
      <c r="D968" s="32" t="s">
        <v>17</v>
      </c>
      <c r="E968" s="32" t="s">
        <v>17</v>
      </c>
      <c r="F968" s="32" t="s">
        <v>17</v>
      </c>
      <c r="G968" s="150">
        <v>817.91</v>
      </c>
      <c r="H968" s="148" t="s">
        <v>982</v>
      </c>
      <c r="I968" s="156" t="s">
        <v>944</v>
      </c>
      <c r="J968" s="159">
        <v>1</v>
      </c>
      <c r="K968" s="156">
        <v>16.3582</v>
      </c>
      <c r="L968" s="179">
        <v>50</v>
      </c>
      <c r="M968" s="148" t="s">
        <v>987</v>
      </c>
    </row>
    <row r="969" spans="1:13" s="30" customFormat="1" ht="25.5" customHeight="1" x14ac:dyDescent="0.25">
      <c r="A969" s="149" t="s">
        <v>973</v>
      </c>
      <c r="B969" s="32" t="s">
        <v>17</v>
      </c>
      <c r="C969" s="32" t="s">
        <v>17</v>
      </c>
      <c r="D969" s="32" t="s">
        <v>17</v>
      </c>
      <c r="E969" s="32" t="s">
        <v>17</v>
      </c>
      <c r="F969" s="32" t="s">
        <v>17</v>
      </c>
      <c r="G969" s="150">
        <v>363</v>
      </c>
      <c r="H969" s="148" t="s">
        <v>983</v>
      </c>
      <c r="I969" s="156" t="s">
        <v>944</v>
      </c>
      <c r="J969" s="159">
        <v>1</v>
      </c>
      <c r="K969" s="156">
        <v>3.63</v>
      </c>
      <c r="L969" s="179">
        <v>100</v>
      </c>
      <c r="M969" s="148" t="s">
        <v>987</v>
      </c>
    </row>
    <row r="970" spans="1:13" s="30" customFormat="1" ht="25.5" customHeight="1" x14ac:dyDescent="0.25">
      <c r="A970" s="149" t="s">
        <v>974</v>
      </c>
      <c r="B970" s="32" t="s">
        <v>17</v>
      </c>
      <c r="C970" s="32" t="s">
        <v>17</v>
      </c>
      <c r="D970" s="32" t="s">
        <v>17</v>
      </c>
      <c r="E970" s="32" t="s">
        <v>17</v>
      </c>
      <c r="F970" s="32" t="s">
        <v>17</v>
      </c>
      <c r="G970" s="150">
        <v>72.239999999999995</v>
      </c>
      <c r="H970" s="148" t="s">
        <v>983</v>
      </c>
      <c r="I970" s="156" t="s">
        <v>944</v>
      </c>
      <c r="J970" s="159">
        <v>1</v>
      </c>
      <c r="K970" s="156">
        <v>0.12039999999999999</v>
      </c>
      <c r="L970" s="179">
        <v>600</v>
      </c>
      <c r="M970" s="148" t="s">
        <v>987</v>
      </c>
    </row>
    <row r="971" spans="1:13" s="30" customFormat="1" ht="25.5" customHeight="1" x14ac:dyDescent="0.25">
      <c r="A971" s="149" t="s">
        <v>975</v>
      </c>
      <c r="B971" s="32" t="s">
        <v>17</v>
      </c>
      <c r="C971" s="32" t="s">
        <v>17</v>
      </c>
      <c r="D971" s="32" t="s">
        <v>17</v>
      </c>
      <c r="E971" s="32" t="s">
        <v>17</v>
      </c>
      <c r="F971" s="32" t="s">
        <v>17</v>
      </c>
      <c r="G971" s="150">
        <v>363</v>
      </c>
      <c r="H971" s="148" t="s">
        <v>984</v>
      </c>
      <c r="I971" s="156" t="s">
        <v>944</v>
      </c>
      <c r="J971" s="159">
        <v>1</v>
      </c>
      <c r="K971" s="156">
        <v>3.63</v>
      </c>
      <c r="L971" s="179">
        <v>100</v>
      </c>
      <c r="M971" s="148" t="s">
        <v>987</v>
      </c>
    </row>
    <row r="972" spans="1:13" s="30" customFormat="1" ht="34.5" customHeight="1" x14ac:dyDescent="0.25">
      <c r="A972" s="149" t="s">
        <v>976</v>
      </c>
      <c r="B972" s="32" t="s">
        <v>17</v>
      </c>
      <c r="C972" s="32" t="s">
        <v>17</v>
      </c>
      <c r="D972" s="32" t="s">
        <v>17</v>
      </c>
      <c r="E972" s="32" t="s">
        <v>17</v>
      </c>
      <c r="F972" s="32" t="s">
        <v>17</v>
      </c>
      <c r="G972" s="150">
        <v>235.2</v>
      </c>
      <c r="H972" s="148" t="s">
        <v>985</v>
      </c>
      <c r="I972" s="156" t="s">
        <v>978</v>
      </c>
      <c r="J972" s="159">
        <v>50</v>
      </c>
      <c r="K972" s="156">
        <v>2.3519999999999999</v>
      </c>
      <c r="L972" s="179">
        <v>100</v>
      </c>
      <c r="M972" s="148" t="s">
        <v>987</v>
      </c>
    </row>
    <row r="973" spans="1:13" s="30" customFormat="1" ht="34.5" customHeight="1" x14ac:dyDescent="0.25">
      <c r="A973" s="149" t="s">
        <v>977</v>
      </c>
      <c r="B973" s="32" t="s">
        <v>17</v>
      </c>
      <c r="C973" s="32" t="s">
        <v>17</v>
      </c>
      <c r="D973" s="32" t="s">
        <v>17</v>
      </c>
      <c r="E973" s="32" t="s">
        <v>17</v>
      </c>
      <c r="F973" s="32" t="s">
        <v>17</v>
      </c>
      <c r="G973" s="150">
        <v>272.15999999999997</v>
      </c>
      <c r="H973" s="148" t="s">
        <v>986</v>
      </c>
      <c r="I973" s="156" t="s">
        <v>978</v>
      </c>
      <c r="J973" s="159">
        <v>100</v>
      </c>
      <c r="K973" s="156">
        <v>18.143999999999998</v>
      </c>
      <c r="L973" s="179">
        <v>15</v>
      </c>
      <c r="M973" s="148" t="s">
        <v>987</v>
      </c>
    </row>
    <row r="974" spans="1:13" s="145" customFormat="1" x14ac:dyDescent="0.3">
      <c r="A974" s="151" t="s">
        <v>888</v>
      </c>
      <c r="B974" s="152"/>
      <c r="C974" s="152"/>
      <c r="D974" s="152"/>
      <c r="E974" s="152"/>
      <c r="F974" s="153"/>
      <c r="G974" s="154">
        <f>SUM(G975:G979)</f>
        <v>4087.3899999999994</v>
      </c>
      <c r="H974" s="152"/>
      <c r="I974" s="152"/>
      <c r="J974" s="152"/>
      <c r="K974" s="152"/>
      <c r="L974" s="155"/>
      <c r="M974" s="152"/>
    </row>
    <row r="975" spans="1:13" s="30" customFormat="1" ht="34.5" customHeight="1" x14ac:dyDescent="0.25">
      <c r="A975" s="149" t="s">
        <v>988</v>
      </c>
      <c r="B975" s="32" t="s">
        <v>17</v>
      </c>
      <c r="C975" s="32" t="s">
        <v>17</v>
      </c>
      <c r="D975" s="32" t="s">
        <v>17</v>
      </c>
      <c r="E975" s="32" t="s">
        <v>17</v>
      </c>
      <c r="F975" s="32" t="s">
        <v>17</v>
      </c>
      <c r="G975" s="150">
        <v>486.64</v>
      </c>
      <c r="H975" s="148" t="s">
        <v>993</v>
      </c>
      <c r="I975" s="156" t="s">
        <v>944</v>
      </c>
      <c r="J975" s="159">
        <v>100</v>
      </c>
      <c r="K975" s="156">
        <v>9.7327999999999992</v>
      </c>
      <c r="L975" s="179">
        <v>50</v>
      </c>
      <c r="M975" s="148" t="s">
        <v>987</v>
      </c>
    </row>
    <row r="976" spans="1:13" s="30" customFormat="1" ht="34.5" customHeight="1" x14ac:dyDescent="0.25">
      <c r="A976" s="149" t="s">
        <v>989</v>
      </c>
      <c r="B976" s="32" t="s">
        <v>17</v>
      </c>
      <c r="C976" s="32" t="s">
        <v>17</v>
      </c>
      <c r="D976" s="32" t="s">
        <v>17</v>
      </c>
      <c r="E976" s="32" t="s">
        <v>17</v>
      </c>
      <c r="F976" s="32" t="s">
        <v>17</v>
      </c>
      <c r="G976" s="150">
        <v>310.79999999999995</v>
      </c>
      <c r="H976" s="148" t="s">
        <v>994</v>
      </c>
      <c r="I976" s="156" t="s">
        <v>944</v>
      </c>
      <c r="J976" s="159">
        <v>100</v>
      </c>
      <c r="K976" s="156">
        <v>10.36</v>
      </c>
      <c r="L976" s="179">
        <v>30</v>
      </c>
      <c r="M976" s="148" t="s">
        <v>987</v>
      </c>
    </row>
    <row r="977" spans="1:13" s="30" customFormat="1" ht="34.5" customHeight="1" x14ac:dyDescent="0.25">
      <c r="A977" s="149" t="s">
        <v>990</v>
      </c>
      <c r="B977" s="32" t="s">
        <v>17</v>
      </c>
      <c r="C977" s="32" t="s">
        <v>17</v>
      </c>
      <c r="D977" s="32" t="s">
        <v>17</v>
      </c>
      <c r="E977" s="32" t="s">
        <v>17</v>
      </c>
      <c r="F977" s="32" t="s">
        <v>17</v>
      </c>
      <c r="G977" s="150">
        <v>614.88</v>
      </c>
      <c r="H977" s="148" t="s">
        <v>994</v>
      </c>
      <c r="I977" s="156" t="s">
        <v>944</v>
      </c>
      <c r="J977" s="159">
        <v>100</v>
      </c>
      <c r="K977" s="156">
        <v>12.297599999999999</v>
      </c>
      <c r="L977" s="179">
        <v>50</v>
      </c>
      <c r="M977" s="148" t="s">
        <v>987</v>
      </c>
    </row>
    <row r="978" spans="1:13" s="30" customFormat="1" ht="25.5" customHeight="1" x14ac:dyDescent="0.25">
      <c r="A978" s="149" t="s">
        <v>991</v>
      </c>
      <c r="B978" s="32" t="s">
        <v>17</v>
      </c>
      <c r="C978" s="32" t="s">
        <v>17</v>
      </c>
      <c r="D978" s="32" t="s">
        <v>17</v>
      </c>
      <c r="E978" s="32" t="s">
        <v>17</v>
      </c>
      <c r="F978" s="32" t="s">
        <v>17</v>
      </c>
      <c r="G978" s="150">
        <v>2117.08</v>
      </c>
      <c r="H978" s="148" t="s">
        <v>995</v>
      </c>
      <c r="I978" s="156" t="s">
        <v>944</v>
      </c>
      <c r="J978" s="159">
        <v>1</v>
      </c>
      <c r="K978" s="156">
        <v>4.2341600000000001</v>
      </c>
      <c r="L978" s="179">
        <v>500</v>
      </c>
      <c r="M978" s="148" t="s">
        <v>987</v>
      </c>
    </row>
    <row r="979" spans="1:13" s="30" customFormat="1" ht="25.5" customHeight="1" x14ac:dyDescent="0.25">
      <c r="A979" s="149" t="s">
        <v>992</v>
      </c>
      <c r="B979" s="32" t="s">
        <v>17</v>
      </c>
      <c r="C979" s="32" t="s">
        <v>17</v>
      </c>
      <c r="D979" s="32" t="s">
        <v>17</v>
      </c>
      <c r="E979" s="32" t="s">
        <v>17</v>
      </c>
      <c r="F979" s="32" t="s">
        <v>17</v>
      </c>
      <c r="G979" s="150">
        <v>557.99</v>
      </c>
      <c r="H979" s="148" t="s">
        <v>995</v>
      </c>
      <c r="I979" s="156" t="s">
        <v>944</v>
      </c>
      <c r="J979" s="159">
        <v>1</v>
      </c>
      <c r="K979" s="156">
        <v>1.11598</v>
      </c>
      <c r="L979" s="179">
        <v>500</v>
      </c>
      <c r="M979" s="148" t="s">
        <v>987</v>
      </c>
    </row>
    <row r="980" spans="1:13" s="145" customFormat="1" x14ac:dyDescent="0.3">
      <c r="A980" s="151" t="s">
        <v>1300</v>
      </c>
      <c r="B980" s="152"/>
      <c r="C980" s="152"/>
      <c r="D980" s="152"/>
      <c r="E980" s="152"/>
      <c r="F980" s="153"/>
      <c r="G980" s="154">
        <f>SUM(G981:G982)</f>
        <v>987.81000000000006</v>
      </c>
      <c r="H980" s="152"/>
      <c r="I980" s="152"/>
      <c r="J980" s="152"/>
      <c r="K980" s="152"/>
      <c r="L980" s="155"/>
      <c r="M980" s="152"/>
    </row>
    <row r="981" spans="1:13" s="30" customFormat="1" ht="34.5" customHeight="1" x14ac:dyDescent="0.25">
      <c r="A981" s="149" t="s">
        <v>1301</v>
      </c>
      <c r="B981" s="32" t="s">
        <v>17</v>
      </c>
      <c r="C981" s="32" t="s">
        <v>17</v>
      </c>
      <c r="D981" s="32" t="s">
        <v>17</v>
      </c>
      <c r="E981" s="32" t="s">
        <v>17</v>
      </c>
      <c r="F981" s="32" t="s">
        <v>17</v>
      </c>
      <c r="G981" s="150">
        <v>816.45</v>
      </c>
      <c r="H981" s="148" t="s">
        <v>1303</v>
      </c>
      <c r="I981" s="156" t="s">
        <v>1065</v>
      </c>
      <c r="J981" s="159">
        <v>1</v>
      </c>
      <c r="K981" s="156">
        <v>1.6329</v>
      </c>
      <c r="L981" s="179">
        <v>500</v>
      </c>
      <c r="M981" s="148" t="s">
        <v>987</v>
      </c>
    </row>
    <row r="982" spans="1:13" s="30" customFormat="1" ht="44.25" customHeight="1" x14ac:dyDescent="0.25">
      <c r="A982" s="149" t="s">
        <v>1302</v>
      </c>
      <c r="B982" s="32" t="s">
        <v>17</v>
      </c>
      <c r="C982" s="32" t="s">
        <v>17</v>
      </c>
      <c r="D982" s="32" t="s">
        <v>17</v>
      </c>
      <c r="E982" s="32" t="s">
        <v>17</v>
      </c>
      <c r="F982" s="32" t="s">
        <v>17</v>
      </c>
      <c r="G982" s="150">
        <v>171.36</v>
      </c>
      <c r="H982" s="148" t="s">
        <v>1304</v>
      </c>
      <c r="I982" s="156" t="s">
        <v>1065</v>
      </c>
      <c r="J982" s="159">
        <v>50</v>
      </c>
      <c r="K982" s="156">
        <v>1.7136</v>
      </c>
      <c r="L982" s="179">
        <v>100</v>
      </c>
      <c r="M982" s="148" t="s">
        <v>987</v>
      </c>
    </row>
    <row r="983" spans="1:13" s="145" customFormat="1" x14ac:dyDescent="0.3">
      <c r="A983" s="151" t="s">
        <v>1403</v>
      </c>
      <c r="B983" s="152"/>
      <c r="C983" s="152"/>
      <c r="D983" s="152"/>
      <c r="E983" s="152"/>
      <c r="F983" s="153"/>
      <c r="G983" s="154">
        <f>SUM(G984:G999)</f>
        <v>5182.6397599999991</v>
      </c>
      <c r="H983" s="152"/>
      <c r="I983" s="152"/>
      <c r="J983" s="152"/>
      <c r="K983" s="152"/>
      <c r="L983" s="155"/>
      <c r="M983" s="152"/>
    </row>
    <row r="984" spans="1:13" s="30" customFormat="1" ht="34.5" customHeight="1" x14ac:dyDescent="0.25">
      <c r="A984" s="149" t="s">
        <v>1458</v>
      </c>
      <c r="B984" s="32" t="s">
        <v>17</v>
      </c>
      <c r="C984" s="32" t="s">
        <v>17</v>
      </c>
      <c r="D984" s="32" t="s">
        <v>17</v>
      </c>
      <c r="E984" s="32" t="s">
        <v>17</v>
      </c>
      <c r="F984" s="32" t="s">
        <v>17</v>
      </c>
      <c r="G984" s="150">
        <v>137.20000000000002</v>
      </c>
      <c r="H984" s="148" t="s">
        <v>1472</v>
      </c>
      <c r="I984" s="156" t="s">
        <v>978</v>
      </c>
      <c r="J984" s="159">
        <v>100</v>
      </c>
      <c r="K984" s="156">
        <v>13.72</v>
      </c>
      <c r="L984" s="179">
        <v>10</v>
      </c>
      <c r="M984" s="148" t="s">
        <v>987</v>
      </c>
    </row>
    <row r="985" spans="1:13" s="30" customFormat="1" ht="34.5" customHeight="1" x14ac:dyDescent="0.25">
      <c r="A985" s="149" t="s">
        <v>1459</v>
      </c>
      <c r="B985" s="32" t="s">
        <v>17</v>
      </c>
      <c r="C985" s="32" t="s">
        <v>17</v>
      </c>
      <c r="D985" s="32" t="s">
        <v>17</v>
      </c>
      <c r="E985" s="32" t="s">
        <v>17</v>
      </c>
      <c r="F985" s="32" t="s">
        <v>17</v>
      </c>
      <c r="G985" s="150">
        <v>136.53</v>
      </c>
      <c r="H985" s="148" t="s">
        <v>1473</v>
      </c>
      <c r="I985" s="156" t="s">
        <v>978</v>
      </c>
      <c r="J985" s="159">
        <v>100</v>
      </c>
      <c r="K985" s="156">
        <v>13.653</v>
      </c>
      <c r="L985" s="179">
        <v>10</v>
      </c>
      <c r="M985" s="148" t="s">
        <v>987</v>
      </c>
    </row>
    <row r="986" spans="1:13" s="30" customFormat="1" ht="34.5" customHeight="1" x14ac:dyDescent="0.25">
      <c r="A986" s="149" t="s">
        <v>1460</v>
      </c>
      <c r="B986" s="32" t="s">
        <v>17</v>
      </c>
      <c r="C986" s="32" t="s">
        <v>17</v>
      </c>
      <c r="D986" s="32" t="s">
        <v>17</v>
      </c>
      <c r="E986" s="32" t="s">
        <v>17</v>
      </c>
      <c r="F986" s="32" t="s">
        <v>17</v>
      </c>
      <c r="G986" s="150">
        <v>132.27000000000001</v>
      </c>
      <c r="H986" s="148" t="s">
        <v>1473</v>
      </c>
      <c r="I986" s="156" t="s">
        <v>978</v>
      </c>
      <c r="J986" s="159">
        <v>100</v>
      </c>
      <c r="K986" s="156">
        <v>13.227</v>
      </c>
      <c r="L986" s="179">
        <v>10</v>
      </c>
      <c r="M986" s="148" t="s">
        <v>987</v>
      </c>
    </row>
    <row r="987" spans="1:13" s="30" customFormat="1" ht="25.5" customHeight="1" x14ac:dyDescent="0.25">
      <c r="A987" s="149" t="s">
        <v>1461</v>
      </c>
      <c r="B987" s="32" t="s">
        <v>17</v>
      </c>
      <c r="C987" s="32" t="s">
        <v>17</v>
      </c>
      <c r="D987" s="32" t="s">
        <v>17</v>
      </c>
      <c r="E987" s="32" t="s">
        <v>17</v>
      </c>
      <c r="F987" s="32" t="s">
        <v>17</v>
      </c>
      <c r="G987" s="150">
        <v>128.58000000000001</v>
      </c>
      <c r="H987" s="148" t="s">
        <v>1474</v>
      </c>
      <c r="I987" s="156" t="s">
        <v>978</v>
      </c>
      <c r="J987" s="159">
        <v>100</v>
      </c>
      <c r="K987" s="156">
        <v>12.858000000000001</v>
      </c>
      <c r="L987" s="179">
        <v>10</v>
      </c>
      <c r="M987" s="148" t="s">
        <v>987</v>
      </c>
    </row>
    <row r="988" spans="1:13" s="30" customFormat="1" ht="25.5" customHeight="1" x14ac:dyDescent="0.25">
      <c r="A988" s="149" t="s">
        <v>1460</v>
      </c>
      <c r="B988" s="32" t="s">
        <v>17</v>
      </c>
      <c r="C988" s="32" t="s">
        <v>17</v>
      </c>
      <c r="D988" s="32" t="s">
        <v>17</v>
      </c>
      <c r="E988" s="32" t="s">
        <v>17</v>
      </c>
      <c r="F988" s="32" t="s">
        <v>17</v>
      </c>
      <c r="G988" s="150">
        <v>123.08</v>
      </c>
      <c r="H988" s="148" t="s">
        <v>1474</v>
      </c>
      <c r="I988" s="156" t="s">
        <v>978</v>
      </c>
      <c r="J988" s="159">
        <v>100</v>
      </c>
      <c r="K988" s="156">
        <v>12.308</v>
      </c>
      <c r="L988" s="179">
        <v>10</v>
      </c>
      <c r="M988" s="148" t="s">
        <v>987</v>
      </c>
    </row>
    <row r="989" spans="1:13" s="30" customFormat="1" ht="25.5" customHeight="1" x14ac:dyDescent="0.25">
      <c r="A989" s="149" t="s">
        <v>1462</v>
      </c>
      <c r="B989" s="32" t="s">
        <v>17</v>
      </c>
      <c r="C989" s="32" t="s">
        <v>17</v>
      </c>
      <c r="D989" s="32" t="s">
        <v>17</v>
      </c>
      <c r="E989" s="32" t="s">
        <v>17</v>
      </c>
      <c r="F989" s="32" t="s">
        <v>17</v>
      </c>
      <c r="G989" s="150">
        <v>194.20999999999998</v>
      </c>
      <c r="H989" s="148" t="s">
        <v>1475</v>
      </c>
      <c r="I989" s="156" t="s">
        <v>978</v>
      </c>
      <c r="J989" s="159">
        <v>100</v>
      </c>
      <c r="K989" s="156">
        <v>9.7104999999999997</v>
      </c>
      <c r="L989" s="179">
        <v>20</v>
      </c>
      <c r="M989" s="148" t="s">
        <v>987</v>
      </c>
    </row>
    <row r="990" spans="1:13" s="30" customFormat="1" ht="25.5" customHeight="1" x14ac:dyDescent="0.25">
      <c r="A990" s="149" t="s">
        <v>1463</v>
      </c>
      <c r="B990" s="32" t="s">
        <v>17</v>
      </c>
      <c r="C990" s="32" t="s">
        <v>17</v>
      </c>
      <c r="D990" s="32" t="s">
        <v>17</v>
      </c>
      <c r="E990" s="32" t="s">
        <v>17</v>
      </c>
      <c r="F990" s="32" t="s">
        <v>17</v>
      </c>
      <c r="G990" s="150">
        <v>149.18</v>
      </c>
      <c r="H990" s="148" t="s">
        <v>1476</v>
      </c>
      <c r="I990" s="156" t="s">
        <v>978</v>
      </c>
      <c r="J990" s="159">
        <v>100</v>
      </c>
      <c r="K990" s="156">
        <v>14.917999999999999</v>
      </c>
      <c r="L990" s="179">
        <v>10</v>
      </c>
      <c r="M990" s="148" t="s">
        <v>987</v>
      </c>
    </row>
    <row r="991" spans="1:13" s="30" customFormat="1" ht="25.5" customHeight="1" x14ac:dyDescent="0.25">
      <c r="A991" s="149" t="s">
        <v>1464</v>
      </c>
      <c r="B991" s="32" t="s">
        <v>17</v>
      </c>
      <c r="C991" s="32" t="s">
        <v>17</v>
      </c>
      <c r="D991" s="32" t="s">
        <v>17</v>
      </c>
      <c r="E991" s="32" t="s">
        <v>17</v>
      </c>
      <c r="F991" s="32" t="s">
        <v>17</v>
      </c>
      <c r="G991" s="150">
        <v>196</v>
      </c>
      <c r="H991" s="148" t="s">
        <v>1477</v>
      </c>
      <c r="I991" s="156" t="s">
        <v>978</v>
      </c>
      <c r="J991" s="159">
        <v>100</v>
      </c>
      <c r="K991" s="156">
        <v>19.600000000000001</v>
      </c>
      <c r="L991" s="179">
        <v>10</v>
      </c>
      <c r="M991" s="148" t="s">
        <v>987</v>
      </c>
    </row>
    <row r="992" spans="1:13" s="30" customFormat="1" ht="34.5" customHeight="1" x14ac:dyDescent="0.25">
      <c r="A992" s="149" t="s">
        <v>1465</v>
      </c>
      <c r="B992" s="32" t="s">
        <v>17</v>
      </c>
      <c r="C992" s="32" t="s">
        <v>17</v>
      </c>
      <c r="D992" s="32" t="s">
        <v>17</v>
      </c>
      <c r="E992" s="32" t="s">
        <v>17</v>
      </c>
      <c r="F992" s="32" t="s">
        <v>17</v>
      </c>
      <c r="G992" s="150">
        <v>985.6</v>
      </c>
      <c r="H992" s="148" t="s">
        <v>1478</v>
      </c>
      <c r="I992" s="156" t="s">
        <v>978</v>
      </c>
      <c r="J992" s="159">
        <v>100</v>
      </c>
      <c r="K992" s="156">
        <v>9.8559999999999999</v>
      </c>
      <c r="L992" s="179">
        <v>100</v>
      </c>
      <c r="M992" s="148" t="s">
        <v>987</v>
      </c>
    </row>
    <row r="993" spans="1:13" s="30" customFormat="1" ht="34.5" customHeight="1" x14ac:dyDescent="0.25">
      <c r="A993" s="149" t="s">
        <v>1465</v>
      </c>
      <c r="B993" s="32" t="s">
        <v>17</v>
      </c>
      <c r="C993" s="32" t="s">
        <v>17</v>
      </c>
      <c r="D993" s="32" t="s">
        <v>17</v>
      </c>
      <c r="E993" s="32" t="s">
        <v>17</v>
      </c>
      <c r="F993" s="32" t="s">
        <v>17</v>
      </c>
      <c r="G993" s="150">
        <v>1971.1999999999998</v>
      </c>
      <c r="H993" s="148" t="s">
        <v>1479</v>
      </c>
      <c r="I993" s="156" t="s">
        <v>944</v>
      </c>
      <c r="J993" s="159">
        <v>100</v>
      </c>
      <c r="K993" s="156">
        <v>9.8559999999999995E-2</v>
      </c>
      <c r="L993" s="179">
        <v>20000</v>
      </c>
      <c r="M993" s="148" t="s">
        <v>987</v>
      </c>
    </row>
    <row r="994" spans="1:13" s="30" customFormat="1" ht="34.5" customHeight="1" x14ac:dyDescent="0.25">
      <c r="A994" s="149" t="s">
        <v>1466</v>
      </c>
      <c r="B994" s="32" t="s">
        <v>17</v>
      </c>
      <c r="C994" s="32" t="s">
        <v>17</v>
      </c>
      <c r="D994" s="32" t="s">
        <v>17</v>
      </c>
      <c r="E994" s="32" t="s">
        <v>17</v>
      </c>
      <c r="F994" s="32" t="s">
        <v>17</v>
      </c>
      <c r="G994" s="150">
        <v>509.03999999999996</v>
      </c>
      <c r="H994" s="148" t="s">
        <v>1480</v>
      </c>
      <c r="I994" s="156" t="s">
        <v>1065</v>
      </c>
      <c r="J994" s="159">
        <v>100</v>
      </c>
      <c r="K994" s="156">
        <v>10.1808</v>
      </c>
      <c r="L994" s="179">
        <v>50</v>
      </c>
      <c r="M994" s="148" t="s">
        <v>987</v>
      </c>
    </row>
    <row r="995" spans="1:13" s="30" customFormat="1" ht="25.5" customHeight="1" x14ac:dyDescent="0.25">
      <c r="A995" s="149" t="s">
        <v>1467</v>
      </c>
      <c r="B995" s="32" t="s">
        <v>17</v>
      </c>
      <c r="C995" s="32" t="s">
        <v>17</v>
      </c>
      <c r="D995" s="32" t="s">
        <v>17</v>
      </c>
      <c r="E995" s="32" t="s">
        <v>17</v>
      </c>
      <c r="F995" s="32" t="s">
        <v>17</v>
      </c>
      <c r="G995" s="150">
        <v>217.79999999999998</v>
      </c>
      <c r="H995" s="148" t="s">
        <v>1481</v>
      </c>
      <c r="I995" s="156" t="s">
        <v>1019</v>
      </c>
      <c r="J995" s="159">
        <v>300</v>
      </c>
      <c r="K995" s="156">
        <v>14.52</v>
      </c>
      <c r="L995" s="179">
        <v>15</v>
      </c>
      <c r="M995" s="148" t="s">
        <v>987</v>
      </c>
    </row>
    <row r="996" spans="1:13" s="30" customFormat="1" ht="25.5" customHeight="1" x14ac:dyDescent="0.25">
      <c r="A996" s="149" t="s">
        <v>1468</v>
      </c>
      <c r="B996" s="32" t="s">
        <v>17</v>
      </c>
      <c r="C996" s="32" t="s">
        <v>17</v>
      </c>
      <c r="D996" s="32" t="s">
        <v>17</v>
      </c>
      <c r="E996" s="32" t="s">
        <v>17</v>
      </c>
      <c r="F996" s="32" t="s">
        <v>17</v>
      </c>
      <c r="G996" s="150">
        <v>41.019959999999998</v>
      </c>
      <c r="H996" s="148" t="s">
        <v>1481</v>
      </c>
      <c r="I996" s="156" t="s">
        <v>1019</v>
      </c>
      <c r="J996" s="159">
        <v>5</v>
      </c>
      <c r="K996" s="156">
        <v>6.8366600000000002</v>
      </c>
      <c r="L996" s="179">
        <v>6</v>
      </c>
      <c r="M996" s="148" t="s">
        <v>987</v>
      </c>
    </row>
    <row r="997" spans="1:13" s="30" customFormat="1" ht="25.5" customHeight="1" x14ac:dyDescent="0.25">
      <c r="A997" s="149" t="s">
        <v>1469</v>
      </c>
      <c r="B997" s="32" t="s">
        <v>17</v>
      </c>
      <c r="C997" s="32" t="s">
        <v>17</v>
      </c>
      <c r="D997" s="32" t="s">
        <v>17</v>
      </c>
      <c r="E997" s="32" t="s">
        <v>17</v>
      </c>
      <c r="F997" s="32" t="s">
        <v>17</v>
      </c>
      <c r="G997" s="150">
        <v>102.47999999999999</v>
      </c>
      <c r="H997" s="148" t="s">
        <v>1481</v>
      </c>
      <c r="I997" s="156" t="s">
        <v>1019</v>
      </c>
      <c r="J997" s="159">
        <v>5</v>
      </c>
      <c r="K997" s="156">
        <v>17.079999999999998</v>
      </c>
      <c r="L997" s="179">
        <v>6</v>
      </c>
      <c r="M997" s="148" t="s">
        <v>987</v>
      </c>
    </row>
    <row r="998" spans="1:13" s="30" customFormat="1" ht="25.5" customHeight="1" x14ac:dyDescent="0.25">
      <c r="A998" s="149" t="s">
        <v>1470</v>
      </c>
      <c r="B998" s="32" t="s">
        <v>17</v>
      </c>
      <c r="C998" s="32" t="s">
        <v>17</v>
      </c>
      <c r="D998" s="32" t="s">
        <v>17</v>
      </c>
      <c r="E998" s="32" t="s">
        <v>17</v>
      </c>
      <c r="F998" s="32" t="s">
        <v>17</v>
      </c>
      <c r="G998" s="150">
        <v>136.12980000000002</v>
      </c>
      <c r="H998" s="148" t="s">
        <v>1481</v>
      </c>
      <c r="I998" s="156" t="s">
        <v>1019</v>
      </c>
      <c r="J998" s="159">
        <v>5</v>
      </c>
      <c r="K998" s="156">
        <v>22.688300000000002</v>
      </c>
      <c r="L998" s="179">
        <v>6</v>
      </c>
      <c r="M998" s="148" t="s">
        <v>987</v>
      </c>
    </row>
    <row r="999" spans="1:13" s="30" customFormat="1" ht="25.5" customHeight="1" x14ac:dyDescent="0.25">
      <c r="A999" s="149" t="s">
        <v>1471</v>
      </c>
      <c r="B999" s="32" t="s">
        <v>17</v>
      </c>
      <c r="C999" s="32" t="s">
        <v>17</v>
      </c>
      <c r="D999" s="32" t="s">
        <v>17</v>
      </c>
      <c r="E999" s="32" t="s">
        <v>17</v>
      </c>
      <c r="F999" s="32" t="s">
        <v>17</v>
      </c>
      <c r="G999" s="150">
        <v>22.32</v>
      </c>
      <c r="H999" s="148" t="s">
        <v>1481</v>
      </c>
      <c r="I999" s="156" t="s">
        <v>1019</v>
      </c>
      <c r="J999" s="159">
        <v>5</v>
      </c>
      <c r="K999" s="156">
        <v>22.32</v>
      </c>
      <c r="L999" s="179">
        <v>1</v>
      </c>
      <c r="M999" s="148" t="s">
        <v>987</v>
      </c>
    </row>
    <row r="1000" spans="1:13" s="145" customFormat="1" x14ac:dyDescent="0.3">
      <c r="A1000" s="151" t="s">
        <v>1899</v>
      </c>
      <c r="B1000" s="152"/>
      <c r="C1000" s="152"/>
      <c r="D1000" s="152"/>
      <c r="E1000" s="152"/>
      <c r="F1000" s="153"/>
      <c r="G1000" s="154">
        <f>SUM(G1001:G1008)</f>
        <v>4721.576</v>
      </c>
      <c r="H1000" s="152"/>
      <c r="I1000" s="152"/>
      <c r="J1000" s="152"/>
      <c r="K1000" s="152"/>
      <c r="L1000" s="155"/>
      <c r="M1000" s="152"/>
    </row>
    <row r="1001" spans="1:13" s="30" customFormat="1" ht="34.5" customHeight="1" x14ac:dyDescent="0.25">
      <c r="A1001" s="149" t="s">
        <v>1944</v>
      </c>
      <c r="B1001" s="32" t="s">
        <v>17</v>
      </c>
      <c r="C1001" s="32" t="s">
        <v>17</v>
      </c>
      <c r="D1001" s="32" t="s">
        <v>17</v>
      </c>
      <c r="E1001" s="32" t="s">
        <v>17</v>
      </c>
      <c r="F1001" s="32" t="s">
        <v>17</v>
      </c>
      <c r="G1001" s="150">
        <v>282.90600000000001</v>
      </c>
      <c r="H1001" s="148" t="s">
        <v>1950</v>
      </c>
      <c r="I1001" s="156" t="s">
        <v>978</v>
      </c>
      <c r="J1001" s="159">
        <v>150</v>
      </c>
      <c r="K1001" s="156">
        <v>14.145300000000001</v>
      </c>
      <c r="L1001" s="179">
        <v>20</v>
      </c>
      <c r="M1001" s="148" t="s">
        <v>987</v>
      </c>
    </row>
    <row r="1002" spans="1:13" s="30" customFormat="1" ht="34.5" customHeight="1" x14ac:dyDescent="0.25">
      <c r="A1002" s="149" t="s">
        <v>1945</v>
      </c>
      <c r="B1002" s="32" t="s">
        <v>17</v>
      </c>
      <c r="C1002" s="32" t="s">
        <v>17</v>
      </c>
      <c r="D1002" s="32" t="s">
        <v>17</v>
      </c>
      <c r="E1002" s="32" t="s">
        <v>17</v>
      </c>
      <c r="F1002" s="32" t="s">
        <v>17</v>
      </c>
      <c r="G1002" s="150">
        <v>282.58</v>
      </c>
      <c r="H1002" s="148" t="s">
        <v>1951</v>
      </c>
      <c r="I1002" s="156" t="s">
        <v>978</v>
      </c>
      <c r="J1002" s="159">
        <v>150</v>
      </c>
      <c r="K1002" s="156">
        <v>14.129</v>
      </c>
      <c r="L1002" s="179">
        <v>20</v>
      </c>
      <c r="M1002" s="148" t="s">
        <v>987</v>
      </c>
    </row>
    <row r="1003" spans="1:13" s="30" customFormat="1" ht="34.5" customHeight="1" x14ac:dyDescent="0.25">
      <c r="A1003" s="149" t="s">
        <v>1946</v>
      </c>
      <c r="B1003" s="32" t="s">
        <v>17</v>
      </c>
      <c r="C1003" s="32" t="s">
        <v>17</v>
      </c>
      <c r="D1003" s="32" t="s">
        <v>17</v>
      </c>
      <c r="E1003" s="32" t="s">
        <v>17</v>
      </c>
      <c r="F1003" s="32" t="s">
        <v>17</v>
      </c>
      <c r="G1003" s="150">
        <v>309.12</v>
      </c>
      <c r="H1003" s="148" t="s">
        <v>1952</v>
      </c>
      <c r="I1003" s="156" t="s">
        <v>978</v>
      </c>
      <c r="J1003" s="159">
        <v>100</v>
      </c>
      <c r="K1003" s="156">
        <v>10.304</v>
      </c>
      <c r="L1003" s="179">
        <v>30</v>
      </c>
      <c r="M1003" s="148" t="s">
        <v>987</v>
      </c>
    </row>
    <row r="1004" spans="1:13" s="30" customFormat="1" ht="25.5" customHeight="1" x14ac:dyDescent="0.25">
      <c r="A1004" s="149" t="s">
        <v>1947</v>
      </c>
      <c r="B1004" s="32" t="s">
        <v>17</v>
      </c>
      <c r="C1004" s="32" t="s">
        <v>17</v>
      </c>
      <c r="D1004" s="32" t="s">
        <v>17</v>
      </c>
      <c r="E1004" s="32" t="s">
        <v>17</v>
      </c>
      <c r="F1004" s="32" t="s">
        <v>17</v>
      </c>
      <c r="G1004" s="150">
        <v>70.179999999999993</v>
      </c>
      <c r="H1004" s="148" t="s">
        <v>1953</v>
      </c>
      <c r="I1004" s="156" t="s">
        <v>1019</v>
      </c>
      <c r="J1004" s="159">
        <v>1</v>
      </c>
      <c r="K1004" s="156">
        <v>3.5089999999999999</v>
      </c>
      <c r="L1004" s="179">
        <v>20</v>
      </c>
      <c r="M1004" s="148" t="s">
        <v>987</v>
      </c>
    </row>
    <row r="1005" spans="1:13" s="30" customFormat="1" ht="25.5" customHeight="1" x14ac:dyDescent="0.25">
      <c r="A1005" s="149" t="s">
        <v>1827</v>
      </c>
      <c r="B1005" s="32" t="s">
        <v>17</v>
      </c>
      <c r="C1005" s="32" t="s">
        <v>17</v>
      </c>
      <c r="D1005" s="32" t="s">
        <v>17</v>
      </c>
      <c r="E1005" s="32" t="s">
        <v>17</v>
      </c>
      <c r="F1005" s="32" t="s">
        <v>17</v>
      </c>
      <c r="G1005" s="150">
        <v>120</v>
      </c>
      <c r="H1005" s="148" t="s">
        <v>1954</v>
      </c>
      <c r="I1005" s="156" t="s">
        <v>1019</v>
      </c>
      <c r="J1005" s="159">
        <v>1</v>
      </c>
      <c r="K1005" s="156">
        <v>2.4</v>
      </c>
      <c r="L1005" s="179">
        <v>50</v>
      </c>
      <c r="M1005" s="148" t="s">
        <v>987</v>
      </c>
    </row>
    <row r="1006" spans="1:13" s="30" customFormat="1" ht="25.5" customHeight="1" x14ac:dyDescent="0.25">
      <c r="A1006" s="149" t="s">
        <v>1828</v>
      </c>
      <c r="B1006" s="32" t="s">
        <v>17</v>
      </c>
      <c r="C1006" s="32" t="s">
        <v>17</v>
      </c>
      <c r="D1006" s="32" t="s">
        <v>17</v>
      </c>
      <c r="E1006" s="32" t="s">
        <v>17</v>
      </c>
      <c r="F1006" s="32" t="s">
        <v>17</v>
      </c>
      <c r="G1006" s="150">
        <v>150</v>
      </c>
      <c r="H1006" s="148" t="s">
        <v>1954</v>
      </c>
      <c r="I1006" s="156" t="s">
        <v>1019</v>
      </c>
      <c r="J1006" s="159">
        <v>1</v>
      </c>
      <c r="K1006" s="156">
        <v>3</v>
      </c>
      <c r="L1006" s="179">
        <v>50</v>
      </c>
      <c r="M1006" s="148" t="s">
        <v>987</v>
      </c>
    </row>
    <row r="1007" spans="1:13" s="30" customFormat="1" ht="25.5" customHeight="1" x14ac:dyDescent="0.25">
      <c r="A1007" s="149" t="s">
        <v>1948</v>
      </c>
      <c r="B1007" s="32" t="s">
        <v>17</v>
      </c>
      <c r="C1007" s="32" t="s">
        <v>17</v>
      </c>
      <c r="D1007" s="32" t="s">
        <v>17</v>
      </c>
      <c r="E1007" s="32" t="s">
        <v>17</v>
      </c>
      <c r="F1007" s="32" t="s">
        <v>17</v>
      </c>
      <c r="G1007" s="150">
        <v>240.04000000000002</v>
      </c>
      <c r="H1007" s="148" t="s">
        <v>1955</v>
      </c>
      <c r="I1007" s="156" t="s">
        <v>1019</v>
      </c>
      <c r="J1007" s="159">
        <v>1</v>
      </c>
      <c r="K1007" s="156">
        <v>1.5002500000000001</v>
      </c>
      <c r="L1007" s="179">
        <v>160</v>
      </c>
      <c r="M1007" s="148" t="s">
        <v>987</v>
      </c>
    </row>
    <row r="1008" spans="1:13" s="30" customFormat="1" ht="25.5" customHeight="1" x14ac:dyDescent="0.25">
      <c r="A1008" s="149" t="s">
        <v>1949</v>
      </c>
      <c r="B1008" s="32" t="s">
        <v>17</v>
      </c>
      <c r="C1008" s="32" t="s">
        <v>17</v>
      </c>
      <c r="D1008" s="32" t="s">
        <v>17</v>
      </c>
      <c r="E1008" s="32" t="s">
        <v>17</v>
      </c>
      <c r="F1008" s="32" t="s">
        <v>17</v>
      </c>
      <c r="G1008" s="150">
        <v>3266.75</v>
      </c>
      <c r="H1008" s="148" t="s">
        <v>1956</v>
      </c>
      <c r="I1008" s="156" t="s">
        <v>1019</v>
      </c>
      <c r="J1008" s="159">
        <v>1</v>
      </c>
      <c r="K1008" s="156">
        <v>1.633375</v>
      </c>
      <c r="L1008" s="179">
        <v>2000</v>
      </c>
      <c r="M1008" s="148" t="s">
        <v>987</v>
      </c>
    </row>
    <row r="1009" spans="1:13" s="145" customFormat="1" x14ac:dyDescent="0.3">
      <c r="A1009" s="151" t="s">
        <v>2117</v>
      </c>
      <c r="B1009" s="152"/>
      <c r="C1009" s="152"/>
      <c r="D1009" s="152"/>
      <c r="E1009" s="152"/>
      <c r="F1009" s="153"/>
      <c r="G1009" s="154">
        <f>SUM(G1010:G1010)</f>
        <v>33.15</v>
      </c>
      <c r="H1009" s="152"/>
      <c r="I1009" s="152"/>
      <c r="J1009" s="152"/>
      <c r="K1009" s="152"/>
      <c r="L1009" s="155"/>
      <c r="M1009" s="152"/>
    </row>
    <row r="1010" spans="1:13" s="30" customFormat="1" ht="26.4" x14ac:dyDescent="0.25">
      <c r="A1010" s="149" t="s">
        <v>2118</v>
      </c>
      <c r="B1010" s="32" t="s">
        <v>17</v>
      </c>
      <c r="C1010" s="32" t="s">
        <v>17</v>
      </c>
      <c r="D1010" s="32" t="s">
        <v>17</v>
      </c>
      <c r="E1010" s="32" t="s">
        <v>17</v>
      </c>
      <c r="F1010" s="32" t="s">
        <v>17</v>
      </c>
      <c r="G1010" s="150">
        <v>33.15</v>
      </c>
      <c r="H1010" s="148" t="s">
        <v>2119</v>
      </c>
      <c r="I1010" s="156" t="s">
        <v>1019</v>
      </c>
      <c r="J1010" s="159">
        <v>1</v>
      </c>
      <c r="K1010" s="156">
        <v>3.3149999999999999E-2</v>
      </c>
      <c r="L1010" s="179">
        <v>1000</v>
      </c>
      <c r="M1010" s="148" t="s">
        <v>987</v>
      </c>
    </row>
    <row r="1011" spans="1:13" s="145" customFormat="1" x14ac:dyDescent="0.3">
      <c r="A1011" s="151" t="s">
        <v>2223</v>
      </c>
      <c r="B1011" s="152"/>
      <c r="C1011" s="152"/>
      <c r="D1011" s="152"/>
      <c r="E1011" s="152"/>
      <c r="F1011" s="153"/>
      <c r="G1011" s="154">
        <f>SUM(G1012:G1013)</f>
        <v>82.210000000000008</v>
      </c>
      <c r="H1011" s="152"/>
      <c r="I1011" s="152"/>
      <c r="J1011" s="152"/>
      <c r="K1011" s="152"/>
      <c r="L1011" s="155"/>
      <c r="M1011" s="152"/>
    </row>
    <row r="1012" spans="1:13" s="30" customFormat="1" ht="26.25" customHeight="1" x14ac:dyDescent="0.25">
      <c r="A1012" s="149" t="s">
        <v>2244</v>
      </c>
      <c r="B1012" s="32" t="s">
        <v>17</v>
      </c>
      <c r="C1012" s="32" t="s">
        <v>17</v>
      </c>
      <c r="D1012" s="32" t="s">
        <v>17</v>
      </c>
      <c r="E1012" s="32" t="s">
        <v>17</v>
      </c>
      <c r="F1012" s="32" t="s">
        <v>17</v>
      </c>
      <c r="G1012" s="150">
        <v>27.549999999999997</v>
      </c>
      <c r="H1012" s="148" t="s">
        <v>2245</v>
      </c>
      <c r="I1012" s="156" t="s">
        <v>1019</v>
      </c>
      <c r="J1012" s="159">
        <v>50</v>
      </c>
      <c r="K1012" s="156">
        <v>1.3774999999999999</v>
      </c>
      <c r="L1012" s="179">
        <v>20</v>
      </c>
      <c r="M1012" s="148" t="s">
        <v>987</v>
      </c>
    </row>
    <row r="1013" spans="1:13" s="30" customFormat="1" ht="24" customHeight="1" x14ac:dyDescent="0.25">
      <c r="A1013" s="149" t="s">
        <v>2244</v>
      </c>
      <c r="B1013" s="32" t="s">
        <v>17</v>
      </c>
      <c r="C1013" s="32" t="s">
        <v>17</v>
      </c>
      <c r="D1013" s="32" t="s">
        <v>17</v>
      </c>
      <c r="E1013" s="32" t="s">
        <v>17</v>
      </c>
      <c r="F1013" s="32" t="s">
        <v>17</v>
      </c>
      <c r="G1013" s="150">
        <v>54.660000000000004</v>
      </c>
      <c r="H1013" s="148" t="s">
        <v>2246</v>
      </c>
      <c r="I1013" s="156" t="s">
        <v>1019</v>
      </c>
      <c r="J1013" s="159">
        <v>50</v>
      </c>
      <c r="K1013" s="156">
        <v>1.3665</v>
      </c>
      <c r="L1013" s="179">
        <v>40</v>
      </c>
      <c r="M1013" s="148" t="s">
        <v>987</v>
      </c>
    </row>
    <row r="1014" spans="1:13" s="33" customFormat="1" ht="24.75" customHeight="1" x14ac:dyDescent="0.25">
      <c r="A1014" s="26" t="s">
        <v>930</v>
      </c>
      <c r="B1014" s="27" t="s">
        <v>17</v>
      </c>
      <c r="C1014" s="27" t="s">
        <v>17</v>
      </c>
      <c r="D1014" s="27" t="s">
        <v>17</v>
      </c>
      <c r="E1014" s="27" t="s">
        <v>17</v>
      </c>
      <c r="F1014" s="146" t="s">
        <v>17</v>
      </c>
      <c r="G1014" s="31">
        <f>G1015+G1038+G1058+G1079+G1102+G1129</f>
        <v>9198.7668599999997</v>
      </c>
      <c r="H1014" s="27" t="s">
        <v>17</v>
      </c>
      <c r="I1014" s="27" t="s">
        <v>17</v>
      </c>
      <c r="J1014" s="27" t="s">
        <v>17</v>
      </c>
      <c r="K1014" s="27" t="s">
        <v>17</v>
      </c>
      <c r="L1014" s="27" t="s">
        <v>17</v>
      </c>
      <c r="M1014" s="27" t="s">
        <v>17</v>
      </c>
    </row>
    <row r="1015" spans="1:13" s="92" customFormat="1" x14ac:dyDescent="0.3">
      <c r="A1015" s="151" t="s">
        <v>967</v>
      </c>
      <c r="B1015" s="152"/>
      <c r="C1015" s="152"/>
      <c r="D1015" s="152"/>
      <c r="E1015" s="152"/>
      <c r="F1015" s="153"/>
      <c r="G1015" s="154">
        <f>SUM(G1016:G1037)</f>
        <v>1036.2554600000003</v>
      </c>
      <c r="H1015" s="152"/>
      <c r="I1015" s="152"/>
      <c r="J1015" s="152"/>
      <c r="K1015" s="152"/>
      <c r="L1015" s="155"/>
      <c r="M1015" s="152"/>
    </row>
    <row r="1016" spans="1:13" ht="15" customHeight="1" x14ac:dyDescent="0.25">
      <c r="A1016" s="149" t="s">
        <v>934</v>
      </c>
      <c r="B1016" s="32" t="s">
        <v>17</v>
      </c>
      <c r="C1016" s="32" t="s">
        <v>17</v>
      </c>
      <c r="D1016" s="32" t="s">
        <v>17</v>
      </c>
      <c r="E1016" s="32" t="s">
        <v>17</v>
      </c>
      <c r="F1016" s="32" t="s">
        <v>17</v>
      </c>
      <c r="G1016" s="150">
        <v>32.9</v>
      </c>
      <c r="H1016" s="148" t="s">
        <v>946</v>
      </c>
      <c r="I1016" s="156" t="s">
        <v>944</v>
      </c>
      <c r="J1016" s="159">
        <v>50</v>
      </c>
      <c r="K1016" s="158">
        <v>2.35</v>
      </c>
      <c r="L1016" s="179">
        <v>14</v>
      </c>
      <c r="M1016" s="148" t="s">
        <v>966</v>
      </c>
    </row>
    <row r="1017" spans="1:13" x14ac:dyDescent="0.25">
      <c r="A1017" s="149" t="s">
        <v>934</v>
      </c>
      <c r="B1017" s="32" t="s">
        <v>17</v>
      </c>
      <c r="C1017" s="32" t="s">
        <v>17</v>
      </c>
      <c r="D1017" s="32" t="s">
        <v>17</v>
      </c>
      <c r="E1017" s="32" t="s">
        <v>17</v>
      </c>
      <c r="F1017" s="32" t="s">
        <v>17</v>
      </c>
      <c r="G1017" s="150">
        <v>24.950000000000003</v>
      </c>
      <c r="H1017" s="148" t="s">
        <v>947</v>
      </c>
      <c r="I1017" s="156" t="s">
        <v>944</v>
      </c>
      <c r="J1017" s="159">
        <v>50</v>
      </c>
      <c r="K1017" s="158">
        <v>4.99</v>
      </c>
      <c r="L1017" s="179">
        <v>5</v>
      </c>
      <c r="M1017" s="148" t="s">
        <v>966</v>
      </c>
    </row>
    <row r="1018" spans="1:13" ht="15" customHeight="1" x14ac:dyDescent="0.25">
      <c r="A1018" s="149" t="s">
        <v>934</v>
      </c>
      <c r="B1018" s="32" t="s">
        <v>17</v>
      </c>
      <c r="C1018" s="32" t="s">
        <v>17</v>
      </c>
      <c r="D1018" s="32" t="s">
        <v>17</v>
      </c>
      <c r="E1018" s="32" t="s">
        <v>17</v>
      </c>
      <c r="F1018" s="32" t="s">
        <v>17</v>
      </c>
      <c r="G1018" s="150">
        <v>36.24</v>
      </c>
      <c r="H1018" s="148" t="s">
        <v>948</v>
      </c>
      <c r="I1018" s="156" t="s">
        <v>944</v>
      </c>
      <c r="J1018" s="159">
        <v>50</v>
      </c>
      <c r="K1018" s="158">
        <v>6.04</v>
      </c>
      <c r="L1018" s="179">
        <v>6</v>
      </c>
      <c r="M1018" s="148" t="s">
        <v>966</v>
      </c>
    </row>
    <row r="1019" spans="1:13" ht="15" customHeight="1" x14ac:dyDescent="0.25">
      <c r="A1019" s="149" t="s">
        <v>935</v>
      </c>
      <c r="B1019" s="32" t="s">
        <v>17</v>
      </c>
      <c r="C1019" s="32" t="s">
        <v>17</v>
      </c>
      <c r="D1019" s="32" t="s">
        <v>17</v>
      </c>
      <c r="E1019" s="32" t="s">
        <v>17</v>
      </c>
      <c r="F1019" s="32" t="s">
        <v>17</v>
      </c>
      <c r="G1019" s="150">
        <v>8.34</v>
      </c>
      <c r="H1019" s="148" t="s">
        <v>949</v>
      </c>
      <c r="I1019" s="156" t="s">
        <v>944</v>
      </c>
      <c r="J1019" s="159">
        <v>100</v>
      </c>
      <c r="K1019" s="158">
        <v>8.34</v>
      </c>
      <c r="L1019" s="179">
        <v>1</v>
      </c>
      <c r="M1019" s="148" t="s">
        <v>966</v>
      </c>
    </row>
    <row r="1020" spans="1:13" ht="15" customHeight="1" x14ac:dyDescent="0.25">
      <c r="A1020" s="149" t="s">
        <v>936</v>
      </c>
      <c r="B1020" s="32" t="s">
        <v>17</v>
      </c>
      <c r="C1020" s="32" t="s">
        <v>17</v>
      </c>
      <c r="D1020" s="32" t="s">
        <v>17</v>
      </c>
      <c r="E1020" s="32" t="s">
        <v>17</v>
      </c>
      <c r="F1020" s="32" t="s">
        <v>17</v>
      </c>
      <c r="G1020" s="150">
        <v>4.5999999999999996</v>
      </c>
      <c r="H1020" s="148" t="s">
        <v>950</v>
      </c>
      <c r="I1020" s="156" t="s">
        <v>944</v>
      </c>
      <c r="J1020" s="159">
        <v>100</v>
      </c>
      <c r="K1020" s="158">
        <v>4.5999999999999996</v>
      </c>
      <c r="L1020" s="179">
        <v>1</v>
      </c>
      <c r="M1020" s="148" t="s">
        <v>966</v>
      </c>
    </row>
    <row r="1021" spans="1:13" ht="15" customHeight="1" x14ac:dyDescent="0.25">
      <c r="A1021" s="149" t="s">
        <v>937</v>
      </c>
      <c r="B1021" s="32" t="s">
        <v>17</v>
      </c>
      <c r="C1021" s="32" t="s">
        <v>17</v>
      </c>
      <c r="D1021" s="32" t="s">
        <v>17</v>
      </c>
      <c r="E1021" s="32" t="s">
        <v>17</v>
      </c>
      <c r="F1021" s="32" t="s">
        <v>17</v>
      </c>
      <c r="G1021" s="150">
        <v>148.96</v>
      </c>
      <c r="H1021" s="148" t="s">
        <v>951</v>
      </c>
      <c r="I1021" s="156" t="s">
        <v>944</v>
      </c>
      <c r="J1021" s="159">
        <v>100</v>
      </c>
      <c r="K1021" s="158">
        <v>10.64</v>
      </c>
      <c r="L1021" s="179">
        <v>14</v>
      </c>
      <c r="M1021" s="148" t="s">
        <v>966</v>
      </c>
    </row>
    <row r="1022" spans="1:13" ht="15" customHeight="1" x14ac:dyDescent="0.25">
      <c r="A1022" s="149" t="s">
        <v>937</v>
      </c>
      <c r="B1022" s="32" t="s">
        <v>17</v>
      </c>
      <c r="C1022" s="32" t="s">
        <v>17</v>
      </c>
      <c r="D1022" s="32" t="s">
        <v>17</v>
      </c>
      <c r="E1022" s="32" t="s">
        <v>17</v>
      </c>
      <c r="F1022" s="32" t="s">
        <v>17</v>
      </c>
      <c r="G1022" s="150">
        <v>41.52</v>
      </c>
      <c r="H1022" s="148" t="s">
        <v>952</v>
      </c>
      <c r="I1022" s="156" t="s">
        <v>944</v>
      </c>
      <c r="J1022" s="159">
        <v>100</v>
      </c>
      <c r="K1022" s="158">
        <v>10.38</v>
      </c>
      <c r="L1022" s="179">
        <v>4</v>
      </c>
      <c r="M1022" s="148" t="s">
        <v>966</v>
      </c>
    </row>
    <row r="1023" spans="1:13" ht="15" customHeight="1" x14ac:dyDescent="0.25">
      <c r="A1023" s="149" t="s">
        <v>937</v>
      </c>
      <c r="B1023" s="32" t="s">
        <v>17</v>
      </c>
      <c r="C1023" s="32" t="s">
        <v>17</v>
      </c>
      <c r="D1023" s="32" t="s">
        <v>17</v>
      </c>
      <c r="E1023" s="32" t="s">
        <v>17</v>
      </c>
      <c r="F1023" s="32" t="s">
        <v>17</v>
      </c>
      <c r="G1023" s="150">
        <v>251.94</v>
      </c>
      <c r="H1023" s="148" t="s">
        <v>953</v>
      </c>
      <c r="I1023" s="156" t="s">
        <v>944</v>
      </c>
      <c r="J1023" s="159">
        <v>100</v>
      </c>
      <c r="K1023" s="158">
        <v>13.26</v>
      </c>
      <c r="L1023" s="179">
        <v>19</v>
      </c>
      <c r="M1023" s="148" t="s">
        <v>966</v>
      </c>
    </row>
    <row r="1024" spans="1:13" ht="15" customHeight="1" x14ac:dyDescent="0.25">
      <c r="A1024" s="149" t="s">
        <v>937</v>
      </c>
      <c r="B1024" s="32" t="s">
        <v>17</v>
      </c>
      <c r="C1024" s="32" t="s">
        <v>17</v>
      </c>
      <c r="D1024" s="32" t="s">
        <v>17</v>
      </c>
      <c r="E1024" s="32" t="s">
        <v>17</v>
      </c>
      <c r="F1024" s="32" t="s">
        <v>17</v>
      </c>
      <c r="G1024" s="150">
        <v>26.82</v>
      </c>
      <c r="H1024" s="148" t="s">
        <v>954</v>
      </c>
      <c r="I1024" s="156" t="s">
        <v>944</v>
      </c>
      <c r="J1024" s="159">
        <v>100</v>
      </c>
      <c r="K1024" s="158">
        <v>8.94</v>
      </c>
      <c r="L1024" s="179">
        <v>3</v>
      </c>
      <c r="M1024" s="148" t="s">
        <v>966</v>
      </c>
    </row>
    <row r="1025" spans="1:13" ht="15" customHeight="1" x14ac:dyDescent="0.25">
      <c r="A1025" s="149" t="s">
        <v>937</v>
      </c>
      <c r="B1025" s="32" t="s">
        <v>17</v>
      </c>
      <c r="C1025" s="32" t="s">
        <v>17</v>
      </c>
      <c r="D1025" s="32" t="s">
        <v>17</v>
      </c>
      <c r="E1025" s="32" t="s">
        <v>17</v>
      </c>
      <c r="F1025" s="32" t="s">
        <v>17</v>
      </c>
      <c r="G1025" s="150">
        <v>49.8</v>
      </c>
      <c r="H1025" s="148" t="s">
        <v>955</v>
      </c>
      <c r="I1025" s="156" t="s">
        <v>944</v>
      </c>
      <c r="J1025" s="159">
        <v>100</v>
      </c>
      <c r="K1025" s="158">
        <v>12.45</v>
      </c>
      <c r="L1025" s="179">
        <v>4</v>
      </c>
      <c r="M1025" s="148" t="s">
        <v>966</v>
      </c>
    </row>
    <row r="1026" spans="1:13" ht="15" customHeight="1" x14ac:dyDescent="0.25">
      <c r="A1026" s="149" t="s">
        <v>937</v>
      </c>
      <c r="B1026" s="32" t="s">
        <v>17</v>
      </c>
      <c r="C1026" s="32" t="s">
        <v>17</v>
      </c>
      <c r="D1026" s="32" t="s">
        <v>17</v>
      </c>
      <c r="E1026" s="32" t="s">
        <v>17</v>
      </c>
      <c r="F1026" s="32" t="s">
        <v>17</v>
      </c>
      <c r="G1026" s="150">
        <v>19.84</v>
      </c>
      <c r="H1026" s="148" t="s">
        <v>956</v>
      </c>
      <c r="I1026" s="156" t="s">
        <v>944</v>
      </c>
      <c r="J1026" s="159">
        <v>100</v>
      </c>
      <c r="K1026" s="158">
        <v>9.92</v>
      </c>
      <c r="L1026" s="179">
        <v>2</v>
      </c>
      <c r="M1026" s="148" t="s">
        <v>966</v>
      </c>
    </row>
    <row r="1027" spans="1:13" ht="15" customHeight="1" x14ac:dyDescent="0.25">
      <c r="A1027" s="149" t="s">
        <v>937</v>
      </c>
      <c r="B1027" s="32" t="s">
        <v>17</v>
      </c>
      <c r="C1027" s="32" t="s">
        <v>17</v>
      </c>
      <c r="D1027" s="32" t="s">
        <v>17</v>
      </c>
      <c r="E1027" s="32" t="s">
        <v>17</v>
      </c>
      <c r="F1027" s="32" t="s">
        <v>17</v>
      </c>
      <c r="G1027" s="150">
        <v>53.32</v>
      </c>
      <c r="H1027" s="148" t="s">
        <v>957</v>
      </c>
      <c r="I1027" s="156" t="s">
        <v>944</v>
      </c>
      <c r="J1027" s="159">
        <v>100</v>
      </c>
      <c r="K1027" s="158">
        <v>13.33</v>
      </c>
      <c r="L1027" s="179">
        <v>4</v>
      </c>
      <c r="M1027" s="148" t="s">
        <v>966</v>
      </c>
    </row>
    <row r="1028" spans="1:13" ht="15" customHeight="1" x14ac:dyDescent="0.25">
      <c r="A1028" s="149" t="s">
        <v>937</v>
      </c>
      <c r="B1028" s="32" t="s">
        <v>17</v>
      </c>
      <c r="C1028" s="32" t="s">
        <v>17</v>
      </c>
      <c r="D1028" s="32" t="s">
        <v>17</v>
      </c>
      <c r="E1028" s="32" t="s">
        <v>17</v>
      </c>
      <c r="F1028" s="32" t="s">
        <v>17</v>
      </c>
      <c r="G1028" s="150">
        <v>31.36</v>
      </c>
      <c r="H1028" s="148" t="s">
        <v>958</v>
      </c>
      <c r="I1028" s="156" t="s">
        <v>944</v>
      </c>
      <c r="J1028" s="159">
        <v>100</v>
      </c>
      <c r="K1028" s="158">
        <v>15.68</v>
      </c>
      <c r="L1028" s="179">
        <v>2</v>
      </c>
      <c r="M1028" s="148" t="s">
        <v>966</v>
      </c>
    </row>
    <row r="1029" spans="1:13" ht="15" customHeight="1" x14ac:dyDescent="0.25">
      <c r="A1029" s="149" t="s">
        <v>937</v>
      </c>
      <c r="B1029" s="32" t="s">
        <v>17</v>
      </c>
      <c r="C1029" s="32" t="s">
        <v>17</v>
      </c>
      <c r="D1029" s="32" t="s">
        <v>17</v>
      </c>
      <c r="E1029" s="32" t="s">
        <v>17</v>
      </c>
      <c r="F1029" s="32" t="s">
        <v>17</v>
      </c>
      <c r="G1029" s="150">
        <v>10.08</v>
      </c>
      <c r="H1029" s="148" t="s">
        <v>959</v>
      </c>
      <c r="I1029" s="156" t="s">
        <v>944</v>
      </c>
      <c r="J1029" s="159">
        <v>100</v>
      </c>
      <c r="K1029" s="158">
        <v>1.68</v>
      </c>
      <c r="L1029" s="179">
        <v>6</v>
      </c>
      <c r="M1029" s="148" t="s">
        <v>966</v>
      </c>
    </row>
    <row r="1030" spans="1:13" ht="15" customHeight="1" x14ac:dyDescent="0.25">
      <c r="A1030" s="149" t="s">
        <v>938</v>
      </c>
      <c r="B1030" s="32" t="s">
        <v>17</v>
      </c>
      <c r="C1030" s="32" t="s">
        <v>17</v>
      </c>
      <c r="D1030" s="32" t="s">
        <v>17</v>
      </c>
      <c r="E1030" s="32" t="s">
        <v>17</v>
      </c>
      <c r="F1030" s="32" t="s">
        <v>17</v>
      </c>
      <c r="G1030" s="150">
        <v>25.82</v>
      </c>
      <c r="H1030" s="148" t="s">
        <v>960</v>
      </c>
      <c r="I1030" s="156" t="s">
        <v>945</v>
      </c>
      <c r="J1030" s="159">
        <v>300</v>
      </c>
      <c r="K1030" s="158">
        <v>25.82</v>
      </c>
      <c r="L1030" s="179">
        <v>1</v>
      </c>
      <c r="M1030" s="148" t="s">
        <v>966</v>
      </c>
    </row>
    <row r="1031" spans="1:13" ht="15" customHeight="1" x14ac:dyDescent="0.25">
      <c r="A1031" s="149" t="s">
        <v>939</v>
      </c>
      <c r="B1031" s="32" t="s">
        <v>17</v>
      </c>
      <c r="C1031" s="32" t="s">
        <v>17</v>
      </c>
      <c r="D1031" s="32" t="s">
        <v>17</v>
      </c>
      <c r="E1031" s="32" t="s">
        <v>17</v>
      </c>
      <c r="F1031" s="32" t="s">
        <v>17</v>
      </c>
      <c r="G1031" s="150">
        <v>29.77</v>
      </c>
      <c r="H1031" s="148" t="s">
        <v>961</v>
      </c>
      <c r="I1031" s="156" t="s">
        <v>922</v>
      </c>
      <c r="J1031" s="159">
        <v>5</v>
      </c>
      <c r="K1031" s="158">
        <v>29.77</v>
      </c>
      <c r="L1031" s="179">
        <v>1</v>
      </c>
      <c r="M1031" s="148" t="s">
        <v>966</v>
      </c>
    </row>
    <row r="1032" spans="1:13" ht="15" customHeight="1" x14ac:dyDescent="0.25">
      <c r="A1032" s="149" t="s">
        <v>940</v>
      </c>
      <c r="B1032" s="32" t="s">
        <v>17</v>
      </c>
      <c r="C1032" s="32" t="s">
        <v>17</v>
      </c>
      <c r="D1032" s="32" t="s">
        <v>17</v>
      </c>
      <c r="E1032" s="32" t="s">
        <v>17</v>
      </c>
      <c r="F1032" s="32" t="s">
        <v>17</v>
      </c>
      <c r="G1032" s="150">
        <v>62.504959999999997</v>
      </c>
      <c r="H1032" s="148" t="s">
        <v>962</v>
      </c>
      <c r="I1032" s="156" t="s">
        <v>922</v>
      </c>
      <c r="J1032" s="159">
        <v>1</v>
      </c>
      <c r="K1032" s="158">
        <v>3.9065599999999998</v>
      </c>
      <c r="L1032" s="179">
        <v>16</v>
      </c>
      <c r="M1032" s="148" t="s">
        <v>966</v>
      </c>
    </row>
    <row r="1033" spans="1:13" ht="15" customHeight="1" x14ac:dyDescent="0.25">
      <c r="A1033" s="149" t="s">
        <v>940</v>
      </c>
      <c r="B1033" s="32" t="s">
        <v>17</v>
      </c>
      <c r="C1033" s="32" t="s">
        <v>17</v>
      </c>
      <c r="D1033" s="32" t="s">
        <v>17</v>
      </c>
      <c r="E1033" s="32" t="s">
        <v>17</v>
      </c>
      <c r="F1033" s="32" t="s">
        <v>17</v>
      </c>
      <c r="G1033" s="150">
        <v>19.768000000000001</v>
      </c>
      <c r="H1033" s="148" t="s">
        <v>961</v>
      </c>
      <c r="I1033" s="156" t="s">
        <v>922</v>
      </c>
      <c r="J1033" s="159">
        <v>1</v>
      </c>
      <c r="K1033" s="158">
        <v>3.9535999999999998</v>
      </c>
      <c r="L1033" s="179">
        <v>5</v>
      </c>
      <c r="M1033" s="148" t="s">
        <v>966</v>
      </c>
    </row>
    <row r="1034" spans="1:13" ht="15" customHeight="1" x14ac:dyDescent="0.25">
      <c r="A1034" s="149" t="s">
        <v>939</v>
      </c>
      <c r="B1034" s="32" t="s">
        <v>17</v>
      </c>
      <c r="C1034" s="32" t="s">
        <v>17</v>
      </c>
      <c r="D1034" s="32" t="s">
        <v>17</v>
      </c>
      <c r="E1034" s="32" t="s">
        <v>17</v>
      </c>
      <c r="F1034" s="32" t="s">
        <v>17</v>
      </c>
      <c r="G1034" s="150">
        <v>29.765000000000001</v>
      </c>
      <c r="H1034" s="148" t="s">
        <v>961</v>
      </c>
      <c r="I1034" s="156" t="s">
        <v>922</v>
      </c>
      <c r="J1034" s="159">
        <v>5</v>
      </c>
      <c r="K1034" s="158">
        <v>29.765000000000001</v>
      </c>
      <c r="L1034" s="179">
        <v>1</v>
      </c>
      <c r="M1034" s="148" t="s">
        <v>966</v>
      </c>
    </row>
    <row r="1035" spans="1:13" ht="15" customHeight="1" x14ac:dyDescent="0.25">
      <c r="A1035" s="149" t="s">
        <v>941</v>
      </c>
      <c r="B1035" s="32" t="s">
        <v>17</v>
      </c>
      <c r="C1035" s="32" t="s">
        <v>17</v>
      </c>
      <c r="D1035" s="32" t="s">
        <v>17</v>
      </c>
      <c r="E1035" s="32" t="s">
        <v>17</v>
      </c>
      <c r="F1035" s="32" t="s">
        <v>17</v>
      </c>
      <c r="G1035" s="150">
        <v>6.7154999999999996</v>
      </c>
      <c r="H1035" s="148" t="s">
        <v>963</v>
      </c>
      <c r="I1035" s="156" t="s">
        <v>922</v>
      </c>
      <c r="J1035" s="159">
        <v>1</v>
      </c>
      <c r="K1035" s="158">
        <v>6.7154999999999996</v>
      </c>
      <c r="L1035" s="179">
        <v>1</v>
      </c>
      <c r="M1035" s="148" t="s">
        <v>966</v>
      </c>
    </row>
    <row r="1036" spans="1:13" ht="15" customHeight="1" x14ac:dyDescent="0.25">
      <c r="A1036" s="149" t="s">
        <v>942</v>
      </c>
      <c r="B1036" s="32" t="s">
        <v>17</v>
      </c>
      <c r="C1036" s="32" t="s">
        <v>17</v>
      </c>
      <c r="D1036" s="32" t="s">
        <v>17</v>
      </c>
      <c r="E1036" s="32" t="s">
        <v>17</v>
      </c>
      <c r="F1036" s="32" t="s">
        <v>17</v>
      </c>
      <c r="G1036" s="150">
        <v>89.298000000000002</v>
      </c>
      <c r="H1036" s="148" t="s">
        <v>964</v>
      </c>
      <c r="I1036" s="156" t="s">
        <v>922</v>
      </c>
      <c r="J1036" s="159">
        <v>0.25</v>
      </c>
      <c r="K1036" s="158">
        <v>7.4414999999999996</v>
      </c>
      <c r="L1036" s="179">
        <v>12</v>
      </c>
      <c r="M1036" s="148" t="s">
        <v>966</v>
      </c>
    </row>
    <row r="1037" spans="1:13" ht="15" customHeight="1" x14ac:dyDescent="0.25">
      <c r="A1037" s="149" t="s">
        <v>943</v>
      </c>
      <c r="B1037" s="32" t="s">
        <v>17</v>
      </c>
      <c r="C1037" s="32" t="s">
        <v>17</v>
      </c>
      <c r="D1037" s="32" t="s">
        <v>17</v>
      </c>
      <c r="E1037" s="32" t="s">
        <v>17</v>
      </c>
      <c r="F1037" s="32" t="s">
        <v>17</v>
      </c>
      <c r="G1037" s="150">
        <v>31.943999999999999</v>
      </c>
      <c r="H1037" s="148" t="s">
        <v>965</v>
      </c>
      <c r="I1037" s="156" t="s">
        <v>922</v>
      </c>
      <c r="J1037" s="159">
        <v>0.1</v>
      </c>
      <c r="K1037" s="158">
        <v>3.1943999999999999</v>
      </c>
      <c r="L1037" s="179">
        <v>10</v>
      </c>
      <c r="M1037" s="148" t="s">
        <v>966</v>
      </c>
    </row>
    <row r="1038" spans="1:13" s="92" customFormat="1" x14ac:dyDescent="0.3">
      <c r="A1038" s="151" t="s">
        <v>1300</v>
      </c>
      <c r="B1038" s="152"/>
      <c r="C1038" s="152"/>
      <c r="D1038" s="152"/>
      <c r="E1038" s="152"/>
      <c r="F1038" s="153"/>
      <c r="G1038" s="154">
        <f>SUM(G1039:G1057)</f>
        <v>1919.3596000000002</v>
      </c>
      <c r="H1038" s="152"/>
      <c r="I1038" s="152"/>
      <c r="J1038" s="152"/>
      <c r="K1038" s="152"/>
      <c r="L1038" s="155"/>
      <c r="M1038" s="152"/>
    </row>
    <row r="1039" spans="1:13" ht="31.5" customHeight="1" x14ac:dyDescent="0.25">
      <c r="A1039" s="149" t="s">
        <v>1305</v>
      </c>
      <c r="B1039" s="32" t="s">
        <v>17</v>
      </c>
      <c r="C1039" s="32" t="s">
        <v>17</v>
      </c>
      <c r="D1039" s="32" t="s">
        <v>17</v>
      </c>
      <c r="E1039" s="32" t="s">
        <v>17</v>
      </c>
      <c r="F1039" s="32" t="s">
        <v>17</v>
      </c>
      <c r="G1039" s="150">
        <v>362.98500000000001</v>
      </c>
      <c r="H1039" s="148" t="s">
        <v>1309</v>
      </c>
      <c r="I1039" s="156" t="s">
        <v>944</v>
      </c>
      <c r="J1039" s="159">
        <v>25</v>
      </c>
      <c r="K1039" s="158">
        <v>120.995</v>
      </c>
      <c r="L1039" s="179">
        <v>3</v>
      </c>
      <c r="M1039" s="148" t="s">
        <v>966</v>
      </c>
    </row>
    <row r="1040" spans="1:13" ht="31.5" customHeight="1" x14ac:dyDescent="0.25">
      <c r="A1040" s="149" t="s">
        <v>1305</v>
      </c>
      <c r="B1040" s="32" t="s">
        <v>17</v>
      </c>
      <c r="C1040" s="32" t="s">
        <v>17</v>
      </c>
      <c r="D1040" s="32" t="s">
        <v>17</v>
      </c>
      <c r="E1040" s="32" t="s">
        <v>17</v>
      </c>
      <c r="F1040" s="32" t="s">
        <v>17</v>
      </c>
      <c r="G1040" s="150">
        <v>127.05</v>
      </c>
      <c r="H1040" s="148" t="s">
        <v>1310</v>
      </c>
      <c r="I1040" s="156" t="s">
        <v>944</v>
      </c>
      <c r="J1040" s="159">
        <v>25</v>
      </c>
      <c r="K1040" s="158">
        <v>127.05</v>
      </c>
      <c r="L1040" s="179">
        <v>1</v>
      </c>
      <c r="M1040" s="148" t="s">
        <v>966</v>
      </c>
    </row>
    <row r="1041" spans="1:13" ht="15" customHeight="1" x14ac:dyDescent="0.25">
      <c r="A1041" s="149" t="s">
        <v>934</v>
      </c>
      <c r="B1041" s="32" t="s">
        <v>17</v>
      </c>
      <c r="C1041" s="32" t="s">
        <v>17</v>
      </c>
      <c r="D1041" s="32" t="s">
        <v>17</v>
      </c>
      <c r="E1041" s="32" t="s">
        <v>17</v>
      </c>
      <c r="F1041" s="32" t="s">
        <v>17</v>
      </c>
      <c r="G1041" s="150">
        <v>144.96</v>
      </c>
      <c r="H1041" s="148" t="s">
        <v>948</v>
      </c>
      <c r="I1041" s="156" t="s">
        <v>944</v>
      </c>
      <c r="J1041" s="159">
        <v>50</v>
      </c>
      <c r="K1041" s="158">
        <v>6.04</v>
      </c>
      <c r="L1041" s="179">
        <v>24</v>
      </c>
      <c r="M1041" s="148" t="s">
        <v>966</v>
      </c>
    </row>
    <row r="1042" spans="1:13" ht="15" customHeight="1" x14ac:dyDescent="0.25">
      <c r="A1042" s="149" t="s">
        <v>1306</v>
      </c>
      <c r="B1042" s="32" t="s">
        <v>17</v>
      </c>
      <c r="C1042" s="32" t="s">
        <v>17</v>
      </c>
      <c r="D1042" s="32" t="s">
        <v>17</v>
      </c>
      <c r="E1042" s="32" t="s">
        <v>17</v>
      </c>
      <c r="F1042" s="32" t="s">
        <v>17</v>
      </c>
      <c r="G1042" s="150">
        <v>374.51099999999997</v>
      </c>
      <c r="H1042" s="148" t="s">
        <v>1311</v>
      </c>
      <c r="I1042" s="156" t="s">
        <v>944</v>
      </c>
      <c r="J1042" s="159">
        <v>5</v>
      </c>
      <c r="K1042" s="158">
        <v>6.0404999999999998</v>
      </c>
      <c r="L1042" s="179">
        <v>62</v>
      </c>
      <c r="M1042" s="148" t="s">
        <v>966</v>
      </c>
    </row>
    <row r="1043" spans="1:13" ht="15" customHeight="1" x14ac:dyDescent="0.25">
      <c r="A1043" s="149" t="s">
        <v>937</v>
      </c>
      <c r="B1043" s="32" t="s">
        <v>17</v>
      </c>
      <c r="C1043" s="32" t="s">
        <v>17</v>
      </c>
      <c r="D1043" s="32" t="s">
        <v>17</v>
      </c>
      <c r="E1043" s="32" t="s">
        <v>17</v>
      </c>
      <c r="F1043" s="32" t="s">
        <v>17</v>
      </c>
      <c r="G1043" s="150">
        <v>124.56</v>
      </c>
      <c r="H1043" s="148" t="s">
        <v>1312</v>
      </c>
      <c r="I1043" s="156" t="s">
        <v>944</v>
      </c>
      <c r="J1043" s="159">
        <v>100</v>
      </c>
      <c r="K1043" s="158">
        <v>10.38</v>
      </c>
      <c r="L1043" s="179">
        <v>12</v>
      </c>
      <c r="M1043" s="148" t="s">
        <v>966</v>
      </c>
    </row>
    <row r="1044" spans="1:13" ht="15" customHeight="1" x14ac:dyDescent="0.25">
      <c r="A1044" s="149" t="s">
        <v>937</v>
      </c>
      <c r="B1044" s="32" t="s">
        <v>17</v>
      </c>
      <c r="C1044" s="32" t="s">
        <v>17</v>
      </c>
      <c r="D1044" s="32" t="s">
        <v>17</v>
      </c>
      <c r="E1044" s="32" t="s">
        <v>17</v>
      </c>
      <c r="F1044" s="32" t="s">
        <v>17</v>
      </c>
      <c r="G1044" s="150">
        <v>225.42</v>
      </c>
      <c r="H1044" s="148" t="s">
        <v>1313</v>
      </c>
      <c r="I1044" s="156" t="s">
        <v>944</v>
      </c>
      <c r="J1044" s="159">
        <v>100</v>
      </c>
      <c r="K1044" s="158">
        <v>13.26</v>
      </c>
      <c r="L1044" s="179">
        <v>17</v>
      </c>
      <c r="M1044" s="148" t="s">
        <v>966</v>
      </c>
    </row>
    <row r="1045" spans="1:13" ht="15" customHeight="1" x14ac:dyDescent="0.25">
      <c r="A1045" s="149" t="s">
        <v>937</v>
      </c>
      <c r="B1045" s="32" t="s">
        <v>17</v>
      </c>
      <c r="C1045" s="32" t="s">
        <v>17</v>
      </c>
      <c r="D1045" s="32" t="s">
        <v>17</v>
      </c>
      <c r="E1045" s="32" t="s">
        <v>17</v>
      </c>
      <c r="F1045" s="32" t="s">
        <v>17</v>
      </c>
      <c r="G1045" s="150">
        <v>108.96000000000001</v>
      </c>
      <c r="H1045" s="148" t="s">
        <v>1312</v>
      </c>
      <c r="I1045" s="156" t="s">
        <v>944</v>
      </c>
      <c r="J1045" s="159">
        <v>100</v>
      </c>
      <c r="K1045" s="158">
        <v>9.08</v>
      </c>
      <c r="L1045" s="179">
        <v>12</v>
      </c>
      <c r="M1045" s="148" t="s">
        <v>966</v>
      </c>
    </row>
    <row r="1046" spans="1:13" ht="15" customHeight="1" x14ac:dyDescent="0.25">
      <c r="A1046" s="149" t="s">
        <v>937</v>
      </c>
      <c r="B1046" s="32" t="s">
        <v>17</v>
      </c>
      <c r="C1046" s="32" t="s">
        <v>17</v>
      </c>
      <c r="D1046" s="32" t="s">
        <v>17</v>
      </c>
      <c r="E1046" s="32" t="s">
        <v>17</v>
      </c>
      <c r="F1046" s="32" t="s">
        <v>17</v>
      </c>
      <c r="G1046" s="150">
        <v>55.6</v>
      </c>
      <c r="H1046" s="148" t="s">
        <v>1314</v>
      </c>
      <c r="I1046" s="156" t="s">
        <v>944</v>
      </c>
      <c r="J1046" s="159">
        <v>100</v>
      </c>
      <c r="K1046" s="158">
        <v>13.9</v>
      </c>
      <c r="L1046" s="179">
        <v>4</v>
      </c>
      <c r="M1046" s="148" t="s">
        <v>966</v>
      </c>
    </row>
    <row r="1047" spans="1:13" ht="15" customHeight="1" x14ac:dyDescent="0.25">
      <c r="A1047" s="149" t="s">
        <v>937</v>
      </c>
      <c r="B1047" s="32" t="s">
        <v>17</v>
      </c>
      <c r="C1047" s="32" t="s">
        <v>17</v>
      </c>
      <c r="D1047" s="32" t="s">
        <v>17</v>
      </c>
      <c r="E1047" s="32" t="s">
        <v>17</v>
      </c>
      <c r="F1047" s="32" t="s">
        <v>17</v>
      </c>
      <c r="G1047" s="150">
        <v>59.519999999999996</v>
      </c>
      <c r="H1047" s="148" t="s">
        <v>1315</v>
      </c>
      <c r="I1047" s="156" t="s">
        <v>944</v>
      </c>
      <c r="J1047" s="159">
        <v>100</v>
      </c>
      <c r="K1047" s="158">
        <v>9.92</v>
      </c>
      <c r="L1047" s="179">
        <v>6</v>
      </c>
      <c r="M1047" s="148" t="s">
        <v>966</v>
      </c>
    </row>
    <row r="1048" spans="1:13" ht="15" customHeight="1" x14ac:dyDescent="0.25">
      <c r="A1048" s="149" t="s">
        <v>937</v>
      </c>
      <c r="B1048" s="32" t="s">
        <v>17</v>
      </c>
      <c r="C1048" s="32" t="s">
        <v>17</v>
      </c>
      <c r="D1048" s="32" t="s">
        <v>17</v>
      </c>
      <c r="E1048" s="32" t="s">
        <v>17</v>
      </c>
      <c r="F1048" s="32" t="s">
        <v>17</v>
      </c>
      <c r="G1048" s="150">
        <v>13.33</v>
      </c>
      <c r="H1048" s="148" t="s">
        <v>1316</v>
      </c>
      <c r="I1048" s="156" t="s">
        <v>944</v>
      </c>
      <c r="J1048" s="159">
        <v>100</v>
      </c>
      <c r="K1048" s="158">
        <v>13.33</v>
      </c>
      <c r="L1048" s="179">
        <v>1</v>
      </c>
      <c r="M1048" s="148" t="s">
        <v>966</v>
      </c>
    </row>
    <row r="1049" spans="1:13" ht="15" customHeight="1" x14ac:dyDescent="0.25">
      <c r="A1049" s="149" t="s">
        <v>937</v>
      </c>
      <c r="B1049" s="32" t="s">
        <v>17</v>
      </c>
      <c r="C1049" s="32" t="s">
        <v>17</v>
      </c>
      <c r="D1049" s="32" t="s">
        <v>17</v>
      </c>
      <c r="E1049" s="32" t="s">
        <v>17</v>
      </c>
      <c r="F1049" s="32" t="s">
        <v>17</v>
      </c>
      <c r="G1049" s="150">
        <v>86.4</v>
      </c>
      <c r="H1049" s="148" t="s">
        <v>1317</v>
      </c>
      <c r="I1049" s="156" t="s">
        <v>944</v>
      </c>
      <c r="J1049" s="159">
        <v>100</v>
      </c>
      <c r="K1049" s="158">
        <v>10.8</v>
      </c>
      <c r="L1049" s="179">
        <v>8</v>
      </c>
      <c r="M1049" s="148" t="s">
        <v>966</v>
      </c>
    </row>
    <row r="1050" spans="1:13" ht="15" customHeight="1" x14ac:dyDescent="0.25">
      <c r="A1050" s="149" t="s">
        <v>937</v>
      </c>
      <c r="B1050" s="32" t="s">
        <v>17</v>
      </c>
      <c r="C1050" s="32" t="s">
        <v>17</v>
      </c>
      <c r="D1050" s="32" t="s">
        <v>17</v>
      </c>
      <c r="E1050" s="32" t="s">
        <v>17</v>
      </c>
      <c r="F1050" s="32" t="s">
        <v>17</v>
      </c>
      <c r="G1050" s="150">
        <v>36.93</v>
      </c>
      <c r="H1050" s="148" t="s">
        <v>1318</v>
      </c>
      <c r="I1050" s="156" t="s">
        <v>944</v>
      </c>
      <c r="J1050" s="159">
        <v>100</v>
      </c>
      <c r="K1050" s="158">
        <v>12.31</v>
      </c>
      <c r="L1050" s="179">
        <v>3</v>
      </c>
      <c r="M1050" s="148" t="s">
        <v>966</v>
      </c>
    </row>
    <row r="1051" spans="1:13" ht="15" customHeight="1" x14ac:dyDescent="0.25">
      <c r="A1051" s="149" t="s">
        <v>937</v>
      </c>
      <c r="B1051" s="32" t="s">
        <v>17</v>
      </c>
      <c r="C1051" s="32" t="s">
        <v>17</v>
      </c>
      <c r="D1051" s="32" t="s">
        <v>17</v>
      </c>
      <c r="E1051" s="32" t="s">
        <v>17</v>
      </c>
      <c r="F1051" s="32" t="s">
        <v>17</v>
      </c>
      <c r="G1051" s="150">
        <v>31.36</v>
      </c>
      <c r="H1051" s="148" t="s">
        <v>958</v>
      </c>
      <c r="I1051" s="156" t="s">
        <v>944</v>
      </c>
      <c r="J1051" s="159">
        <v>100</v>
      </c>
      <c r="K1051" s="158">
        <v>15.68</v>
      </c>
      <c r="L1051" s="179">
        <v>2</v>
      </c>
      <c r="M1051" s="148" t="s">
        <v>966</v>
      </c>
    </row>
    <row r="1052" spans="1:13" ht="15" customHeight="1" x14ac:dyDescent="0.25">
      <c r="A1052" s="149" t="s">
        <v>940</v>
      </c>
      <c r="B1052" s="32" t="s">
        <v>17</v>
      </c>
      <c r="C1052" s="32" t="s">
        <v>17</v>
      </c>
      <c r="D1052" s="32" t="s">
        <v>17</v>
      </c>
      <c r="E1052" s="32" t="s">
        <v>17</v>
      </c>
      <c r="F1052" s="32" t="s">
        <v>17</v>
      </c>
      <c r="G1052" s="150">
        <v>31.628799999999998</v>
      </c>
      <c r="H1052" s="148" t="s">
        <v>1319</v>
      </c>
      <c r="I1052" s="156" t="s">
        <v>922</v>
      </c>
      <c r="J1052" s="159">
        <v>1</v>
      </c>
      <c r="K1052" s="158">
        <v>3.9535999999999998</v>
      </c>
      <c r="L1052" s="179">
        <v>8</v>
      </c>
      <c r="M1052" s="148" t="s">
        <v>966</v>
      </c>
    </row>
    <row r="1053" spans="1:13" ht="15" customHeight="1" x14ac:dyDescent="0.25">
      <c r="A1053" s="149" t="s">
        <v>938</v>
      </c>
      <c r="B1053" s="32" t="s">
        <v>17</v>
      </c>
      <c r="C1053" s="32" t="s">
        <v>17</v>
      </c>
      <c r="D1053" s="32" t="s">
        <v>17</v>
      </c>
      <c r="E1053" s="32" t="s">
        <v>17</v>
      </c>
      <c r="F1053" s="32" t="s">
        <v>17</v>
      </c>
      <c r="G1053" s="150">
        <v>25.821400000000001</v>
      </c>
      <c r="H1053" s="148" t="s">
        <v>1320</v>
      </c>
      <c r="I1053" s="156" t="s">
        <v>944</v>
      </c>
      <c r="J1053" s="159">
        <v>300</v>
      </c>
      <c r="K1053" s="158">
        <v>25.821400000000001</v>
      </c>
      <c r="L1053" s="179">
        <v>1</v>
      </c>
      <c r="M1053" s="148" t="s">
        <v>966</v>
      </c>
    </row>
    <row r="1054" spans="1:13" ht="15" customHeight="1" x14ac:dyDescent="0.25">
      <c r="A1054" s="149" t="s">
        <v>939</v>
      </c>
      <c r="B1054" s="32" t="s">
        <v>17</v>
      </c>
      <c r="C1054" s="32" t="s">
        <v>17</v>
      </c>
      <c r="D1054" s="32" t="s">
        <v>17</v>
      </c>
      <c r="E1054" s="32" t="s">
        <v>17</v>
      </c>
      <c r="F1054" s="32" t="s">
        <v>17</v>
      </c>
      <c r="G1054" s="150">
        <v>29.765999999999998</v>
      </c>
      <c r="H1054" s="148" t="s">
        <v>1319</v>
      </c>
      <c r="I1054" s="156" t="s">
        <v>922</v>
      </c>
      <c r="J1054" s="159">
        <v>5</v>
      </c>
      <c r="K1054" s="158">
        <v>29.765999999999998</v>
      </c>
      <c r="L1054" s="179">
        <v>1</v>
      </c>
      <c r="M1054" s="148" t="s">
        <v>966</v>
      </c>
    </row>
    <row r="1055" spans="1:13" ht="15" customHeight="1" x14ac:dyDescent="0.25">
      <c r="A1055" s="149" t="s">
        <v>1307</v>
      </c>
      <c r="B1055" s="32" t="s">
        <v>17</v>
      </c>
      <c r="C1055" s="32" t="s">
        <v>17</v>
      </c>
      <c r="D1055" s="32" t="s">
        <v>17</v>
      </c>
      <c r="E1055" s="32" t="s">
        <v>17</v>
      </c>
      <c r="F1055" s="32" t="s">
        <v>17</v>
      </c>
      <c r="G1055" s="150">
        <v>20.081600000000002</v>
      </c>
      <c r="H1055" s="148" t="s">
        <v>1321</v>
      </c>
      <c r="I1055" s="156" t="s">
        <v>922</v>
      </c>
      <c r="J1055" s="159">
        <v>5</v>
      </c>
      <c r="K1055" s="158">
        <v>20.081600000000002</v>
      </c>
      <c r="L1055" s="179">
        <v>1</v>
      </c>
      <c r="M1055" s="148" t="s">
        <v>966</v>
      </c>
    </row>
    <row r="1056" spans="1:13" ht="15" customHeight="1" x14ac:dyDescent="0.25">
      <c r="A1056" s="149" t="s">
        <v>941</v>
      </c>
      <c r="B1056" s="32" t="s">
        <v>17</v>
      </c>
      <c r="C1056" s="32" t="s">
        <v>17</v>
      </c>
      <c r="D1056" s="32" t="s">
        <v>17</v>
      </c>
      <c r="E1056" s="32" t="s">
        <v>17</v>
      </c>
      <c r="F1056" s="32" t="s">
        <v>17</v>
      </c>
      <c r="G1056" s="150">
        <v>26.861999999999998</v>
      </c>
      <c r="H1056" s="148" t="s">
        <v>1322</v>
      </c>
      <c r="I1056" s="156" t="s">
        <v>922</v>
      </c>
      <c r="J1056" s="159">
        <v>1</v>
      </c>
      <c r="K1056" s="158">
        <v>6.7154999999999996</v>
      </c>
      <c r="L1056" s="179">
        <v>4</v>
      </c>
      <c r="M1056" s="148" t="s">
        <v>966</v>
      </c>
    </row>
    <row r="1057" spans="1:13" ht="15" customHeight="1" x14ac:dyDescent="0.25">
      <c r="A1057" s="149" t="s">
        <v>1308</v>
      </c>
      <c r="B1057" s="32" t="s">
        <v>17</v>
      </c>
      <c r="C1057" s="32" t="s">
        <v>17</v>
      </c>
      <c r="D1057" s="32" t="s">
        <v>17</v>
      </c>
      <c r="E1057" s="32" t="s">
        <v>17</v>
      </c>
      <c r="F1057" s="32" t="s">
        <v>17</v>
      </c>
      <c r="G1057" s="150">
        <v>33.613799999999998</v>
      </c>
      <c r="H1057" s="148" t="s">
        <v>1323</v>
      </c>
      <c r="I1057" s="156" t="s">
        <v>922</v>
      </c>
      <c r="J1057" s="159">
        <v>1</v>
      </c>
      <c r="K1057" s="158">
        <v>5.6022999999999996</v>
      </c>
      <c r="L1057" s="179">
        <v>6</v>
      </c>
      <c r="M1057" s="148" t="s">
        <v>966</v>
      </c>
    </row>
    <row r="1058" spans="1:13" s="92" customFormat="1" x14ac:dyDescent="0.3">
      <c r="A1058" s="151" t="s">
        <v>1403</v>
      </c>
      <c r="B1058" s="152"/>
      <c r="C1058" s="152"/>
      <c r="D1058" s="152"/>
      <c r="E1058" s="152"/>
      <c r="F1058" s="153"/>
      <c r="G1058" s="154">
        <f>SUM(G1059:G1078)</f>
        <v>1991.7338</v>
      </c>
      <c r="H1058" s="152"/>
      <c r="I1058" s="152"/>
      <c r="J1058" s="152"/>
      <c r="K1058" s="152"/>
      <c r="L1058" s="155"/>
      <c r="M1058" s="152"/>
    </row>
    <row r="1059" spans="1:13" ht="31.5" customHeight="1" x14ac:dyDescent="0.25">
      <c r="A1059" s="149" t="s">
        <v>936</v>
      </c>
      <c r="B1059" s="32" t="s">
        <v>17</v>
      </c>
      <c r="C1059" s="32" t="s">
        <v>17</v>
      </c>
      <c r="D1059" s="32" t="s">
        <v>17</v>
      </c>
      <c r="E1059" s="32" t="s">
        <v>17</v>
      </c>
      <c r="F1059" s="32" t="s">
        <v>17</v>
      </c>
      <c r="G1059" s="150">
        <v>4.5999999999999996</v>
      </c>
      <c r="H1059" s="148" t="s">
        <v>1447</v>
      </c>
      <c r="I1059" s="156" t="s">
        <v>944</v>
      </c>
      <c r="J1059" s="159">
        <v>100</v>
      </c>
      <c r="K1059" s="158">
        <v>4.5999999999999996</v>
      </c>
      <c r="L1059" s="179">
        <v>1</v>
      </c>
      <c r="M1059" s="148" t="s">
        <v>966</v>
      </c>
    </row>
    <row r="1060" spans="1:13" ht="31.5" customHeight="1" x14ac:dyDescent="0.25">
      <c r="A1060" s="149" t="s">
        <v>934</v>
      </c>
      <c r="B1060" s="32" t="s">
        <v>17</v>
      </c>
      <c r="C1060" s="32" t="s">
        <v>17</v>
      </c>
      <c r="D1060" s="32" t="s">
        <v>17</v>
      </c>
      <c r="E1060" s="32" t="s">
        <v>17</v>
      </c>
      <c r="F1060" s="32" t="s">
        <v>17</v>
      </c>
      <c r="G1060" s="150">
        <v>7.62</v>
      </c>
      <c r="H1060" s="148" t="s">
        <v>1448</v>
      </c>
      <c r="I1060" s="156" t="s">
        <v>944</v>
      </c>
      <c r="J1060" s="159">
        <v>50</v>
      </c>
      <c r="K1060" s="158">
        <v>1.905</v>
      </c>
      <c r="L1060" s="179">
        <v>4</v>
      </c>
      <c r="M1060" s="148" t="s">
        <v>966</v>
      </c>
    </row>
    <row r="1061" spans="1:13" ht="15" customHeight="1" x14ac:dyDescent="0.25">
      <c r="A1061" s="149" t="s">
        <v>934</v>
      </c>
      <c r="B1061" s="32" t="s">
        <v>17</v>
      </c>
      <c r="C1061" s="32" t="s">
        <v>17</v>
      </c>
      <c r="D1061" s="32" t="s">
        <v>17</v>
      </c>
      <c r="E1061" s="32" t="s">
        <v>17</v>
      </c>
      <c r="F1061" s="32" t="s">
        <v>17</v>
      </c>
      <c r="G1061" s="150">
        <v>241.6</v>
      </c>
      <c r="H1061" s="148" t="s">
        <v>1449</v>
      </c>
      <c r="I1061" s="156" t="s">
        <v>944</v>
      </c>
      <c r="J1061" s="159">
        <v>50</v>
      </c>
      <c r="K1061" s="158">
        <v>6.04</v>
      </c>
      <c r="L1061" s="179">
        <v>40</v>
      </c>
      <c r="M1061" s="148" t="s">
        <v>966</v>
      </c>
    </row>
    <row r="1062" spans="1:13" ht="15" customHeight="1" x14ac:dyDescent="0.25">
      <c r="A1062" s="149" t="s">
        <v>1306</v>
      </c>
      <c r="B1062" s="32" t="s">
        <v>17</v>
      </c>
      <c r="C1062" s="32" t="s">
        <v>17</v>
      </c>
      <c r="D1062" s="32" t="s">
        <v>17</v>
      </c>
      <c r="E1062" s="32" t="s">
        <v>17</v>
      </c>
      <c r="F1062" s="32" t="s">
        <v>17</v>
      </c>
      <c r="G1062" s="150">
        <v>540.5</v>
      </c>
      <c r="H1062" s="148" t="s">
        <v>1450</v>
      </c>
      <c r="I1062" s="156" t="s">
        <v>944</v>
      </c>
      <c r="J1062" s="159">
        <v>5</v>
      </c>
      <c r="K1062" s="158">
        <v>5.75</v>
      </c>
      <c r="L1062" s="179">
        <v>94</v>
      </c>
      <c r="M1062" s="148" t="s">
        <v>966</v>
      </c>
    </row>
    <row r="1063" spans="1:13" ht="15" customHeight="1" x14ac:dyDescent="0.25">
      <c r="A1063" s="149" t="s">
        <v>937</v>
      </c>
      <c r="B1063" s="32" t="s">
        <v>17</v>
      </c>
      <c r="C1063" s="32" t="s">
        <v>17</v>
      </c>
      <c r="D1063" s="32" t="s">
        <v>17</v>
      </c>
      <c r="E1063" s="32" t="s">
        <v>17</v>
      </c>
      <c r="F1063" s="32" t="s">
        <v>17</v>
      </c>
      <c r="G1063" s="150">
        <v>54.480000000000004</v>
      </c>
      <c r="H1063" s="148" t="s">
        <v>1312</v>
      </c>
      <c r="I1063" s="156" t="s">
        <v>944</v>
      </c>
      <c r="J1063" s="159">
        <v>100</v>
      </c>
      <c r="K1063" s="158">
        <v>9.08</v>
      </c>
      <c r="L1063" s="179">
        <v>6</v>
      </c>
      <c r="M1063" s="148" t="s">
        <v>966</v>
      </c>
    </row>
    <row r="1064" spans="1:13" ht="15" customHeight="1" x14ac:dyDescent="0.25">
      <c r="A1064" s="149" t="s">
        <v>937</v>
      </c>
      <c r="B1064" s="32" t="s">
        <v>17</v>
      </c>
      <c r="C1064" s="32" t="s">
        <v>17</v>
      </c>
      <c r="D1064" s="32" t="s">
        <v>17</v>
      </c>
      <c r="E1064" s="32" t="s">
        <v>17</v>
      </c>
      <c r="F1064" s="32" t="s">
        <v>17</v>
      </c>
      <c r="G1064" s="150">
        <v>198.9</v>
      </c>
      <c r="H1064" s="148" t="s">
        <v>1451</v>
      </c>
      <c r="I1064" s="156" t="s">
        <v>944</v>
      </c>
      <c r="J1064" s="159">
        <v>100</v>
      </c>
      <c r="K1064" s="158">
        <v>13.26</v>
      </c>
      <c r="L1064" s="179">
        <v>15</v>
      </c>
      <c r="M1064" s="148" t="s">
        <v>966</v>
      </c>
    </row>
    <row r="1065" spans="1:13" ht="15" customHeight="1" x14ac:dyDescent="0.25">
      <c r="A1065" s="149" t="s">
        <v>937</v>
      </c>
      <c r="B1065" s="32" t="s">
        <v>17</v>
      </c>
      <c r="C1065" s="32" t="s">
        <v>17</v>
      </c>
      <c r="D1065" s="32" t="s">
        <v>17</v>
      </c>
      <c r="E1065" s="32" t="s">
        <v>17</v>
      </c>
      <c r="F1065" s="32" t="s">
        <v>17</v>
      </c>
      <c r="G1065" s="150">
        <v>105.7</v>
      </c>
      <c r="H1065" s="148" t="s">
        <v>1452</v>
      </c>
      <c r="I1065" s="156" t="s">
        <v>944</v>
      </c>
      <c r="J1065" s="159">
        <v>100</v>
      </c>
      <c r="K1065" s="158">
        <v>10.57</v>
      </c>
      <c r="L1065" s="179">
        <v>10</v>
      </c>
      <c r="M1065" s="148" t="s">
        <v>966</v>
      </c>
    </row>
    <row r="1066" spans="1:13" ht="15" customHeight="1" x14ac:dyDescent="0.25">
      <c r="A1066" s="149" t="s">
        <v>937</v>
      </c>
      <c r="B1066" s="32" t="s">
        <v>17</v>
      </c>
      <c r="C1066" s="32" t="s">
        <v>17</v>
      </c>
      <c r="D1066" s="32" t="s">
        <v>17</v>
      </c>
      <c r="E1066" s="32" t="s">
        <v>17</v>
      </c>
      <c r="F1066" s="32" t="s">
        <v>17</v>
      </c>
      <c r="G1066" s="150">
        <v>41.7</v>
      </c>
      <c r="H1066" s="148" t="s">
        <v>1314</v>
      </c>
      <c r="I1066" s="156" t="s">
        <v>944</v>
      </c>
      <c r="J1066" s="159">
        <v>100</v>
      </c>
      <c r="K1066" s="158">
        <v>13.9</v>
      </c>
      <c r="L1066" s="179">
        <v>3</v>
      </c>
      <c r="M1066" s="148" t="s">
        <v>966</v>
      </c>
    </row>
    <row r="1067" spans="1:13" ht="15" customHeight="1" x14ac:dyDescent="0.25">
      <c r="A1067" s="149" t="s">
        <v>937</v>
      </c>
      <c r="B1067" s="32" t="s">
        <v>17</v>
      </c>
      <c r="C1067" s="32" t="s">
        <v>17</v>
      </c>
      <c r="D1067" s="32" t="s">
        <v>17</v>
      </c>
      <c r="E1067" s="32" t="s">
        <v>17</v>
      </c>
      <c r="F1067" s="32" t="s">
        <v>17</v>
      </c>
      <c r="G1067" s="150">
        <v>10.32</v>
      </c>
      <c r="H1067" s="148" t="s">
        <v>1453</v>
      </c>
      <c r="I1067" s="156" t="s">
        <v>944</v>
      </c>
      <c r="J1067" s="159">
        <v>100</v>
      </c>
      <c r="K1067" s="158">
        <v>2.58</v>
      </c>
      <c r="L1067" s="179">
        <v>4</v>
      </c>
      <c r="M1067" s="148" t="s">
        <v>966</v>
      </c>
    </row>
    <row r="1068" spans="1:13" ht="15" customHeight="1" x14ac:dyDescent="0.25">
      <c r="A1068" s="149" t="s">
        <v>937</v>
      </c>
      <c r="B1068" s="32" t="s">
        <v>17</v>
      </c>
      <c r="C1068" s="32" t="s">
        <v>17</v>
      </c>
      <c r="D1068" s="32" t="s">
        <v>17</v>
      </c>
      <c r="E1068" s="32" t="s">
        <v>17</v>
      </c>
      <c r="F1068" s="32" t="s">
        <v>17</v>
      </c>
      <c r="G1068" s="150">
        <v>172.48</v>
      </c>
      <c r="H1068" s="148" t="s">
        <v>1454</v>
      </c>
      <c r="I1068" s="156" t="s">
        <v>944</v>
      </c>
      <c r="J1068" s="159">
        <v>100</v>
      </c>
      <c r="K1068" s="158">
        <v>15.68</v>
      </c>
      <c r="L1068" s="179">
        <v>11</v>
      </c>
      <c r="M1068" s="148" t="s">
        <v>966</v>
      </c>
    </row>
    <row r="1069" spans="1:13" ht="31.5" customHeight="1" x14ac:dyDescent="0.25">
      <c r="A1069" s="149" t="s">
        <v>937</v>
      </c>
      <c r="B1069" s="32" t="s">
        <v>17</v>
      </c>
      <c r="C1069" s="32" t="s">
        <v>17</v>
      </c>
      <c r="D1069" s="32" t="s">
        <v>17</v>
      </c>
      <c r="E1069" s="32" t="s">
        <v>17</v>
      </c>
      <c r="F1069" s="32" t="s">
        <v>17</v>
      </c>
      <c r="G1069" s="150">
        <v>88.38</v>
      </c>
      <c r="H1069" s="148" t="s">
        <v>1455</v>
      </c>
      <c r="I1069" s="156" t="s">
        <v>944</v>
      </c>
      <c r="J1069" s="159">
        <v>100</v>
      </c>
      <c r="K1069" s="158">
        <v>9.82</v>
      </c>
      <c r="L1069" s="179">
        <v>9</v>
      </c>
      <c r="M1069" s="148" t="s">
        <v>966</v>
      </c>
    </row>
    <row r="1070" spans="1:13" ht="15" customHeight="1" x14ac:dyDescent="0.25">
      <c r="A1070" s="149" t="s">
        <v>937</v>
      </c>
      <c r="B1070" s="32" t="s">
        <v>17</v>
      </c>
      <c r="C1070" s="32" t="s">
        <v>17</v>
      </c>
      <c r="D1070" s="32" t="s">
        <v>17</v>
      </c>
      <c r="E1070" s="32" t="s">
        <v>17</v>
      </c>
      <c r="F1070" s="32" t="s">
        <v>17</v>
      </c>
      <c r="G1070" s="150">
        <v>147.72</v>
      </c>
      <c r="H1070" s="148" t="s">
        <v>1318</v>
      </c>
      <c r="I1070" s="156" t="s">
        <v>944</v>
      </c>
      <c r="J1070" s="159">
        <v>100</v>
      </c>
      <c r="K1070" s="158">
        <v>12.31</v>
      </c>
      <c r="L1070" s="179">
        <v>12</v>
      </c>
      <c r="M1070" s="148" t="s">
        <v>966</v>
      </c>
    </row>
    <row r="1071" spans="1:13" ht="15" customHeight="1" x14ac:dyDescent="0.25">
      <c r="A1071" s="149" t="s">
        <v>937</v>
      </c>
      <c r="B1071" s="32" t="s">
        <v>17</v>
      </c>
      <c r="C1071" s="32" t="s">
        <v>17</v>
      </c>
      <c r="D1071" s="32" t="s">
        <v>17</v>
      </c>
      <c r="E1071" s="32" t="s">
        <v>17</v>
      </c>
      <c r="F1071" s="32" t="s">
        <v>17</v>
      </c>
      <c r="G1071" s="150">
        <v>73.86</v>
      </c>
      <c r="H1071" s="148" t="s">
        <v>1456</v>
      </c>
      <c r="I1071" s="156" t="s">
        <v>944</v>
      </c>
      <c r="J1071" s="159">
        <v>100</v>
      </c>
      <c r="K1071" s="158">
        <v>12.31</v>
      </c>
      <c r="L1071" s="179">
        <v>6</v>
      </c>
      <c r="M1071" s="148" t="s">
        <v>966</v>
      </c>
    </row>
    <row r="1072" spans="1:13" ht="15" customHeight="1" x14ac:dyDescent="0.25">
      <c r="A1072" s="149" t="s">
        <v>937</v>
      </c>
      <c r="B1072" s="32" t="s">
        <v>17</v>
      </c>
      <c r="C1072" s="32" t="s">
        <v>17</v>
      </c>
      <c r="D1072" s="32" t="s">
        <v>17</v>
      </c>
      <c r="E1072" s="32" t="s">
        <v>17</v>
      </c>
      <c r="F1072" s="32" t="s">
        <v>17</v>
      </c>
      <c r="G1072" s="150">
        <v>93.92</v>
      </c>
      <c r="H1072" s="148" t="s">
        <v>1456</v>
      </c>
      <c r="I1072" s="156" t="s">
        <v>944</v>
      </c>
      <c r="J1072" s="159">
        <v>100</v>
      </c>
      <c r="K1072" s="158">
        <v>11.74</v>
      </c>
      <c r="L1072" s="179">
        <v>8</v>
      </c>
      <c r="M1072" s="148" t="s">
        <v>966</v>
      </c>
    </row>
    <row r="1073" spans="1:13" ht="15" customHeight="1" x14ac:dyDescent="0.25">
      <c r="A1073" s="149" t="s">
        <v>935</v>
      </c>
      <c r="B1073" s="32" t="s">
        <v>17</v>
      </c>
      <c r="C1073" s="32" t="s">
        <v>17</v>
      </c>
      <c r="D1073" s="32" t="s">
        <v>17</v>
      </c>
      <c r="E1073" s="32" t="s">
        <v>17</v>
      </c>
      <c r="F1073" s="32" t="s">
        <v>17</v>
      </c>
      <c r="G1073" s="150">
        <v>7.99</v>
      </c>
      <c r="H1073" s="148" t="s">
        <v>1457</v>
      </c>
      <c r="I1073" s="156" t="s">
        <v>944</v>
      </c>
      <c r="J1073" s="159">
        <v>100</v>
      </c>
      <c r="K1073" s="158">
        <v>7.99</v>
      </c>
      <c r="L1073" s="179">
        <v>1</v>
      </c>
      <c r="M1073" s="148" t="s">
        <v>966</v>
      </c>
    </row>
    <row r="1074" spans="1:13" ht="15" customHeight="1" x14ac:dyDescent="0.25">
      <c r="A1074" s="149" t="s">
        <v>940</v>
      </c>
      <c r="B1074" s="32" t="s">
        <v>17</v>
      </c>
      <c r="C1074" s="32" t="s">
        <v>17</v>
      </c>
      <c r="D1074" s="32" t="s">
        <v>17</v>
      </c>
      <c r="E1074" s="32" t="s">
        <v>17</v>
      </c>
      <c r="F1074" s="32" t="s">
        <v>17</v>
      </c>
      <c r="G1074" s="150">
        <v>31.628799999999998</v>
      </c>
      <c r="H1074" s="148" t="s">
        <v>1319</v>
      </c>
      <c r="I1074" s="156" t="s">
        <v>922</v>
      </c>
      <c r="J1074" s="159">
        <v>1</v>
      </c>
      <c r="K1074" s="158">
        <v>3.9535999999999998</v>
      </c>
      <c r="L1074" s="179">
        <v>8</v>
      </c>
      <c r="M1074" s="148" t="s">
        <v>966</v>
      </c>
    </row>
    <row r="1075" spans="1:13" ht="15" customHeight="1" x14ac:dyDescent="0.25">
      <c r="A1075" s="149" t="s">
        <v>1308</v>
      </c>
      <c r="B1075" s="32" t="s">
        <v>17</v>
      </c>
      <c r="C1075" s="32" t="s">
        <v>17</v>
      </c>
      <c r="D1075" s="32" t="s">
        <v>17</v>
      </c>
      <c r="E1075" s="32" t="s">
        <v>17</v>
      </c>
      <c r="F1075" s="32" t="s">
        <v>17</v>
      </c>
      <c r="G1075" s="150">
        <v>44.818399999999997</v>
      </c>
      <c r="H1075" s="148" t="s">
        <v>1323</v>
      </c>
      <c r="I1075" s="156" t="s">
        <v>922</v>
      </c>
      <c r="J1075" s="159">
        <v>1</v>
      </c>
      <c r="K1075" s="158">
        <v>5.6022999999999996</v>
      </c>
      <c r="L1075" s="179">
        <v>8</v>
      </c>
      <c r="M1075" s="148" t="s">
        <v>966</v>
      </c>
    </row>
    <row r="1076" spans="1:13" ht="15" customHeight="1" x14ac:dyDescent="0.25">
      <c r="A1076" s="149" t="s">
        <v>1307</v>
      </c>
      <c r="B1076" s="32" t="s">
        <v>17</v>
      </c>
      <c r="C1076" s="32" t="s">
        <v>17</v>
      </c>
      <c r="D1076" s="32" t="s">
        <v>17</v>
      </c>
      <c r="E1076" s="32" t="s">
        <v>17</v>
      </c>
      <c r="F1076" s="32" t="s">
        <v>17</v>
      </c>
      <c r="G1076" s="150">
        <v>40.163200000000003</v>
      </c>
      <c r="H1076" s="148" t="s">
        <v>1321</v>
      </c>
      <c r="I1076" s="156" t="s">
        <v>922</v>
      </c>
      <c r="J1076" s="159">
        <v>5</v>
      </c>
      <c r="K1076" s="158">
        <v>20.081600000000002</v>
      </c>
      <c r="L1076" s="179">
        <v>2</v>
      </c>
      <c r="M1076" s="148" t="s">
        <v>966</v>
      </c>
    </row>
    <row r="1077" spans="1:13" ht="15" customHeight="1" x14ac:dyDescent="0.25">
      <c r="A1077" s="149" t="s">
        <v>938</v>
      </c>
      <c r="B1077" s="32" t="s">
        <v>17</v>
      </c>
      <c r="C1077" s="32" t="s">
        <v>17</v>
      </c>
      <c r="D1077" s="32" t="s">
        <v>17</v>
      </c>
      <c r="E1077" s="32" t="s">
        <v>17</v>
      </c>
      <c r="F1077" s="32" t="s">
        <v>17</v>
      </c>
      <c r="G1077" s="150">
        <v>25.821400000000001</v>
      </c>
      <c r="H1077" s="148" t="s">
        <v>1320</v>
      </c>
      <c r="I1077" s="156" t="s">
        <v>944</v>
      </c>
      <c r="J1077" s="159">
        <v>300</v>
      </c>
      <c r="K1077" s="158">
        <v>25.821400000000001</v>
      </c>
      <c r="L1077" s="179">
        <v>1</v>
      </c>
      <c r="M1077" s="148" t="s">
        <v>966</v>
      </c>
    </row>
    <row r="1078" spans="1:13" ht="31.5" customHeight="1" x14ac:dyDescent="0.25">
      <c r="A1078" s="149" t="s">
        <v>939</v>
      </c>
      <c r="B1078" s="32" t="s">
        <v>17</v>
      </c>
      <c r="C1078" s="32" t="s">
        <v>17</v>
      </c>
      <c r="D1078" s="32" t="s">
        <v>17</v>
      </c>
      <c r="E1078" s="32" t="s">
        <v>17</v>
      </c>
      <c r="F1078" s="32" t="s">
        <v>17</v>
      </c>
      <c r="G1078" s="150">
        <v>59.531999999999996</v>
      </c>
      <c r="H1078" s="148" t="s">
        <v>1319</v>
      </c>
      <c r="I1078" s="156" t="s">
        <v>922</v>
      </c>
      <c r="J1078" s="159">
        <v>5</v>
      </c>
      <c r="K1078" s="158">
        <v>29.765999999999998</v>
      </c>
      <c r="L1078" s="179">
        <v>2</v>
      </c>
      <c r="M1078" s="148" t="s">
        <v>966</v>
      </c>
    </row>
    <row r="1079" spans="1:13" s="92" customFormat="1" x14ac:dyDescent="0.3">
      <c r="A1079" s="151" t="s">
        <v>1899</v>
      </c>
      <c r="B1079" s="152"/>
      <c r="C1079" s="152"/>
      <c r="D1079" s="152"/>
      <c r="E1079" s="152"/>
      <c r="F1079" s="153"/>
      <c r="G1079" s="154">
        <f>SUM(G1080:G1101)</f>
        <v>1309.856</v>
      </c>
      <c r="H1079" s="152"/>
      <c r="I1079" s="152"/>
      <c r="J1079" s="152"/>
      <c r="K1079" s="152"/>
      <c r="L1079" s="155"/>
      <c r="M1079" s="152"/>
    </row>
    <row r="1080" spans="1:13" x14ac:dyDescent="0.25">
      <c r="A1080" s="149" t="s">
        <v>936</v>
      </c>
      <c r="B1080" s="32" t="s">
        <v>17</v>
      </c>
      <c r="C1080" s="32" t="s">
        <v>17</v>
      </c>
      <c r="D1080" s="32" t="s">
        <v>17</v>
      </c>
      <c r="E1080" s="32" t="s">
        <v>17</v>
      </c>
      <c r="F1080" s="32" t="s">
        <v>17</v>
      </c>
      <c r="G1080" s="150">
        <v>9.1999999999999993</v>
      </c>
      <c r="H1080" s="148" t="s">
        <v>1447</v>
      </c>
      <c r="I1080" s="156" t="s">
        <v>944</v>
      </c>
      <c r="J1080" s="159">
        <v>100</v>
      </c>
      <c r="K1080" s="158">
        <v>4.5999999999999996</v>
      </c>
      <c r="L1080" s="179">
        <v>2</v>
      </c>
      <c r="M1080" s="148" t="s">
        <v>966</v>
      </c>
    </row>
    <row r="1081" spans="1:13" x14ac:dyDescent="0.25">
      <c r="A1081" s="149" t="s">
        <v>934</v>
      </c>
      <c r="B1081" s="32" t="s">
        <v>17</v>
      </c>
      <c r="C1081" s="32" t="s">
        <v>17</v>
      </c>
      <c r="D1081" s="32" t="s">
        <v>17</v>
      </c>
      <c r="E1081" s="32" t="s">
        <v>17</v>
      </c>
      <c r="F1081" s="32" t="s">
        <v>17</v>
      </c>
      <c r="G1081" s="150">
        <v>14.41</v>
      </c>
      <c r="H1081" s="148" t="s">
        <v>1914</v>
      </c>
      <c r="I1081" s="156" t="s">
        <v>944</v>
      </c>
      <c r="J1081" s="159">
        <v>50</v>
      </c>
      <c r="K1081" s="158">
        <v>1.31</v>
      </c>
      <c r="L1081" s="179">
        <v>11</v>
      </c>
      <c r="M1081" s="148" t="s">
        <v>966</v>
      </c>
    </row>
    <row r="1082" spans="1:13" x14ac:dyDescent="0.25">
      <c r="A1082" s="149" t="s">
        <v>934</v>
      </c>
      <c r="B1082" s="32" t="s">
        <v>17</v>
      </c>
      <c r="C1082" s="32" t="s">
        <v>17</v>
      </c>
      <c r="D1082" s="32" t="s">
        <v>17</v>
      </c>
      <c r="E1082" s="32" t="s">
        <v>17</v>
      </c>
      <c r="F1082" s="32" t="s">
        <v>17</v>
      </c>
      <c r="G1082" s="150">
        <v>17.22</v>
      </c>
      <c r="H1082" s="148" t="s">
        <v>1918</v>
      </c>
      <c r="I1082" s="156" t="s">
        <v>944</v>
      </c>
      <c r="J1082" s="159">
        <v>50</v>
      </c>
      <c r="K1082" s="158">
        <v>1.23</v>
      </c>
      <c r="L1082" s="179">
        <v>14</v>
      </c>
      <c r="M1082" s="148" t="s">
        <v>966</v>
      </c>
    </row>
    <row r="1083" spans="1:13" x14ac:dyDescent="0.25">
      <c r="A1083" s="149" t="s">
        <v>934</v>
      </c>
      <c r="B1083" s="32" t="s">
        <v>17</v>
      </c>
      <c r="C1083" s="32" t="s">
        <v>17</v>
      </c>
      <c r="D1083" s="32" t="s">
        <v>17</v>
      </c>
      <c r="E1083" s="32" t="s">
        <v>17</v>
      </c>
      <c r="F1083" s="32" t="s">
        <v>17</v>
      </c>
      <c r="G1083" s="150">
        <v>12.08</v>
      </c>
      <c r="H1083" s="148" t="s">
        <v>1373</v>
      </c>
      <c r="I1083" s="156" t="s">
        <v>944</v>
      </c>
      <c r="J1083" s="159">
        <v>50</v>
      </c>
      <c r="K1083" s="158">
        <v>6.04</v>
      </c>
      <c r="L1083" s="179">
        <v>2</v>
      </c>
      <c r="M1083" s="148" t="s">
        <v>966</v>
      </c>
    </row>
    <row r="1084" spans="1:13" x14ac:dyDescent="0.25">
      <c r="A1084" s="149" t="s">
        <v>937</v>
      </c>
      <c r="B1084" s="32" t="s">
        <v>17</v>
      </c>
      <c r="C1084" s="32" t="s">
        <v>17</v>
      </c>
      <c r="D1084" s="32" t="s">
        <v>17</v>
      </c>
      <c r="E1084" s="32" t="s">
        <v>17</v>
      </c>
      <c r="F1084" s="32" t="s">
        <v>17</v>
      </c>
      <c r="G1084" s="150">
        <v>8.24</v>
      </c>
      <c r="H1084" s="148" t="s">
        <v>1915</v>
      </c>
      <c r="I1084" s="156" t="s">
        <v>944</v>
      </c>
      <c r="J1084" s="159">
        <v>100</v>
      </c>
      <c r="K1084" s="158">
        <v>8.24</v>
      </c>
      <c r="L1084" s="179">
        <v>1</v>
      </c>
      <c r="M1084" s="148" t="s">
        <v>966</v>
      </c>
    </row>
    <row r="1085" spans="1:13" x14ac:dyDescent="0.25">
      <c r="A1085" s="149" t="s">
        <v>937</v>
      </c>
      <c r="B1085" s="32" t="s">
        <v>17</v>
      </c>
      <c r="C1085" s="32" t="s">
        <v>17</v>
      </c>
      <c r="D1085" s="32" t="s">
        <v>17</v>
      </c>
      <c r="E1085" s="32" t="s">
        <v>17</v>
      </c>
      <c r="F1085" s="32" t="s">
        <v>17</v>
      </c>
      <c r="G1085" s="150">
        <v>16.260000000000002</v>
      </c>
      <c r="H1085" s="148" t="s">
        <v>1915</v>
      </c>
      <c r="I1085" s="156" t="s">
        <v>944</v>
      </c>
      <c r="J1085" s="159">
        <v>100</v>
      </c>
      <c r="K1085" s="158">
        <v>8.1300000000000008</v>
      </c>
      <c r="L1085" s="179">
        <v>2</v>
      </c>
      <c r="M1085" s="148" t="s">
        <v>966</v>
      </c>
    </row>
    <row r="1086" spans="1:13" x14ac:dyDescent="0.25">
      <c r="A1086" s="149" t="s">
        <v>937</v>
      </c>
      <c r="B1086" s="32" t="s">
        <v>17</v>
      </c>
      <c r="C1086" s="32" t="s">
        <v>17</v>
      </c>
      <c r="D1086" s="32" t="s">
        <v>17</v>
      </c>
      <c r="E1086" s="32" t="s">
        <v>17</v>
      </c>
      <c r="F1086" s="32" t="s">
        <v>17</v>
      </c>
      <c r="G1086" s="150">
        <v>133.28</v>
      </c>
      <c r="H1086" s="148" t="s">
        <v>1919</v>
      </c>
      <c r="I1086" s="156" t="s">
        <v>944</v>
      </c>
      <c r="J1086" s="159">
        <v>100</v>
      </c>
      <c r="K1086" s="158">
        <v>7.84</v>
      </c>
      <c r="L1086" s="179">
        <v>17</v>
      </c>
      <c r="M1086" s="148" t="s">
        <v>966</v>
      </c>
    </row>
    <row r="1087" spans="1:13" x14ac:dyDescent="0.25">
      <c r="A1087" s="149" t="s">
        <v>937</v>
      </c>
      <c r="B1087" s="32" t="s">
        <v>17</v>
      </c>
      <c r="C1087" s="32" t="s">
        <v>17</v>
      </c>
      <c r="D1087" s="32" t="s">
        <v>17</v>
      </c>
      <c r="E1087" s="32" t="s">
        <v>17</v>
      </c>
      <c r="F1087" s="32" t="s">
        <v>17</v>
      </c>
      <c r="G1087" s="150">
        <v>60.36</v>
      </c>
      <c r="H1087" s="148" t="s">
        <v>1919</v>
      </c>
      <c r="I1087" s="156" t="s">
        <v>944</v>
      </c>
      <c r="J1087" s="159">
        <v>100</v>
      </c>
      <c r="K1087" s="158">
        <v>10.06</v>
      </c>
      <c r="L1087" s="179">
        <v>6</v>
      </c>
      <c r="M1087" s="148" t="s">
        <v>966</v>
      </c>
    </row>
    <row r="1088" spans="1:13" x14ac:dyDescent="0.25">
      <c r="A1088" s="149" t="s">
        <v>937</v>
      </c>
      <c r="B1088" s="32" t="s">
        <v>17</v>
      </c>
      <c r="C1088" s="32" t="s">
        <v>17</v>
      </c>
      <c r="D1088" s="32" t="s">
        <v>17</v>
      </c>
      <c r="E1088" s="32" t="s">
        <v>17</v>
      </c>
      <c r="F1088" s="32" t="s">
        <v>17</v>
      </c>
      <c r="G1088" s="150">
        <v>39.799999999999997</v>
      </c>
      <c r="H1088" s="148" t="s">
        <v>1919</v>
      </c>
      <c r="I1088" s="156" t="s">
        <v>944</v>
      </c>
      <c r="J1088" s="159">
        <v>100</v>
      </c>
      <c r="K1088" s="158">
        <v>9.9499999999999993</v>
      </c>
      <c r="L1088" s="179">
        <v>4</v>
      </c>
      <c r="M1088" s="148" t="s">
        <v>966</v>
      </c>
    </row>
    <row r="1089" spans="1:13" x14ac:dyDescent="0.25">
      <c r="A1089" s="149" t="s">
        <v>937</v>
      </c>
      <c r="B1089" s="32" t="s">
        <v>17</v>
      </c>
      <c r="C1089" s="32" t="s">
        <v>17</v>
      </c>
      <c r="D1089" s="32" t="s">
        <v>17</v>
      </c>
      <c r="E1089" s="32" t="s">
        <v>17</v>
      </c>
      <c r="F1089" s="32" t="s">
        <v>17</v>
      </c>
      <c r="G1089" s="150">
        <v>24.450000000000003</v>
      </c>
      <c r="H1089" s="148" t="s">
        <v>1920</v>
      </c>
      <c r="I1089" s="156" t="s">
        <v>944</v>
      </c>
      <c r="J1089" s="159">
        <v>100</v>
      </c>
      <c r="K1089" s="158">
        <v>8.15</v>
      </c>
      <c r="L1089" s="179">
        <v>3</v>
      </c>
      <c r="M1089" s="148" t="s">
        <v>966</v>
      </c>
    </row>
    <row r="1090" spans="1:13" x14ac:dyDescent="0.25">
      <c r="A1090" s="149" t="s">
        <v>937</v>
      </c>
      <c r="B1090" s="32" t="s">
        <v>17</v>
      </c>
      <c r="C1090" s="32" t="s">
        <v>17</v>
      </c>
      <c r="D1090" s="32" t="s">
        <v>17</v>
      </c>
      <c r="E1090" s="32" t="s">
        <v>17</v>
      </c>
      <c r="F1090" s="32" t="s">
        <v>17</v>
      </c>
      <c r="G1090" s="150">
        <v>19.64</v>
      </c>
      <c r="H1090" s="148" t="s">
        <v>1455</v>
      </c>
      <c r="I1090" s="156" t="s">
        <v>944</v>
      </c>
      <c r="J1090" s="159">
        <v>100</v>
      </c>
      <c r="K1090" s="158">
        <v>9.82</v>
      </c>
      <c r="L1090" s="179">
        <v>2</v>
      </c>
      <c r="M1090" s="148" t="s">
        <v>966</v>
      </c>
    </row>
    <row r="1091" spans="1:13" x14ac:dyDescent="0.25">
      <c r="A1091" s="149" t="s">
        <v>937</v>
      </c>
      <c r="B1091" s="32" t="s">
        <v>17</v>
      </c>
      <c r="C1091" s="32" t="s">
        <v>17</v>
      </c>
      <c r="D1091" s="32" t="s">
        <v>17</v>
      </c>
      <c r="E1091" s="32" t="s">
        <v>17</v>
      </c>
      <c r="F1091" s="32" t="s">
        <v>17</v>
      </c>
      <c r="G1091" s="150">
        <v>98.78</v>
      </c>
      <c r="H1091" s="148" t="s">
        <v>1455</v>
      </c>
      <c r="I1091" s="156" t="s">
        <v>944</v>
      </c>
      <c r="J1091" s="159">
        <v>100</v>
      </c>
      <c r="K1091" s="158">
        <v>8.98</v>
      </c>
      <c r="L1091" s="179">
        <v>11</v>
      </c>
      <c r="M1091" s="148" t="s">
        <v>966</v>
      </c>
    </row>
    <row r="1092" spans="1:13" x14ac:dyDescent="0.25">
      <c r="A1092" s="149" t="s">
        <v>937</v>
      </c>
      <c r="B1092" s="32" t="s">
        <v>17</v>
      </c>
      <c r="C1092" s="32" t="s">
        <v>17</v>
      </c>
      <c r="D1092" s="32" t="s">
        <v>17</v>
      </c>
      <c r="E1092" s="32" t="s">
        <v>17</v>
      </c>
      <c r="F1092" s="32" t="s">
        <v>17</v>
      </c>
      <c r="G1092" s="150">
        <v>17.48</v>
      </c>
      <c r="H1092" s="148" t="s">
        <v>1911</v>
      </c>
      <c r="I1092" s="156" t="s">
        <v>944</v>
      </c>
      <c r="J1092" s="159">
        <v>100</v>
      </c>
      <c r="K1092" s="158">
        <v>8.74</v>
      </c>
      <c r="L1092" s="179">
        <v>2</v>
      </c>
      <c r="M1092" s="148" t="s">
        <v>966</v>
      </c>
    </row>
    <row r="1093" spans="1:13" x14ac:dyDescent="0.25">
      <c r="A1093" s="149" t="s">
        <v>937</v>
      </c>
      <c r="B1093" s="32" t="s">
        <v>17</v>
      </c>
      <c r="C1093" s="32" t="s">
        <v>17</v>
      </c>
      <c r="D1093" s="32" t="s">
        <v>17</v>
      </c>
      <c r="E1093" s="32" t="s">
        <v>17</v>
      </c>
      <c r="F1093" s="32" t="s">
        <v>17</v>
      </c>
      <c r="G1093" s="150">
        <v>13.44</v>
      </c>
      <c r="H1093" s="148" t="s">
        <v>1910</v>
      </c>
      <c r="I1093" s="156" t="s">
        <v>944</v>
      </c>
      <c r="J1093" s="159">
        <v>100</v>
      </c>
      <c r="K1093" s="158">
        <v>6.72</v>
      </c>
      <c r="L1093" s="179">
        <v>2</v>
      </c>
      <c r="M1093" s="148" t="s">
        <v>966</v>
      </c>
    </row>
    <row r="1094" spans="1:13" x14ac:dyDescent="0.25">
      <c r="A1094" s="149" t="s">
        <v>937</v>
      </c>
      <c r="B1094" s="32" t="s">
        <v>17</v>
      </c>
      <c r="C1094" s="32" t="s">
        <v>17</v>
      </c>
      <c r="D1094" s="32" t="s">
        <v>17</v>
      </c>
      <c r="E1094" s="32" t="s">
        <v>17</v>
      </c>
      <c r="F1094" s="32" t="s">
        <v>17</v>
      </c>
      <c r="G1094" s="150">
        <v>69.5</v>
      </c>
      <c r="H1094" s="148" t="s">
        <v>1921</v>
      </c>
      <c r="I1094" s="156" t="s">
        <v>944</v>
      </c>
      <c r="J1094" s="159">
        <v>100</v>
      </c>
      <c r="K1094" s="158">
        <v>13.9</v>
      </c>
      <c r="L1094" s="179">
        <v>5</v>
      </c>
      <c r="M1094" s="148" t="s">
        <v>966</v>
      </c>
    </row>
    <row r="1095" spans="1:13" x14ac:dyDescent="0.25">
      <c r="A1095" s="149" t="s">
        <v>937</v>
      </c>
      <c r="B1095" s="32" t="s">
        <v>17</v>
      </c>
      <c r="C1095" s="32" t="s">
        <v>17</v>
      </c>
      <c r="D1095" s="32" t="s">
        <v>17</v>
      </c>
      <c r="E1095" s="32" t="s">
        <v>17</v>
      </c>
      <c r="F1095" s="32" t="s">
        <v>17</v>
      </c>
      <c r="G1095" s="150">
        <v>70.38</v>
      </c>
      <c r="H1095" s="148" t="s">
        <v>1922</v>
      </c>
      <c r="I1095" s="156" t="s">
        <v>944</v>
      </c>
      <c r="J1095" s="159">
        <v>100</v>
      </c>
      <c r="K1095" s="158">
        <v>11.73</v>
      </c>
      <c r="L1095" s="179">
        <v>6</v>
      </c>
      <c r="M1095" s="148" t="s">
        <v>966</v>
      </c>
    </row>
    <row r="1096" spans="1:13" x14ac:dyDescent="0.25">
      <c r="A1096" s="149" t="s">
        <v>1916</v>
      </c>
      <c r="B1096" s="32" t="s">
        <v>17</v>
      </c>
      <c r="C1096" s="32" t="s">
        <v>17</v>
      </c>
      <c r="D1096" s="32" t="s">
        <v>17</v>
      </c>
      <c r="E1096" s="32" t="s">
        <v>17</v>
      </c>
      <c r="F1096" s="32" t="s">
        <v>17</v>
      </c>
      <c r="G1096" s="150">
        <v>386.59199999999998</v>
      </c>
      <c r="H1096" s="148" t="s">
        <v>1923</v>
      </c>
      <c r="I1096" s="156" t="s">
        <v>944</v>
      </c>
      <c r="J1096" s="159">
        <v>1</v>
      </c>
      <c r="K1096" s="158">
        <v>1.2081</v>
      </c>
      <c r="L1096" s="179">
        <v>320</v>
      </c>
      <c r="M1096" s="148" t="s">
        <v>966</v>
      </c>
    </row>
    <row r="1097" spans="1:13" x14ac:dyDescent="0.25">
      <c r="A1097" s="149" t="s">
        <v>1305</v>
      </c>
      <c r="B1097" s="32" t="s">
        <v>17</v>
      </c>
      <c r="C1097" s="32" t="s">
        <v>17</v>
      </c>
      <c r="D1097" s="32" t="s">
        <v>17</v>
      </c>
      <c r="E1097" s="32" t="s">
        <v>17</v>
      </c>
      <c r="F1097" s="32" t="s">
        <v>17</v>
      </c>
      <c r="G1097" s="150">
        <v>120.995</v>
      </c>
      <c r="H1097" s="148" t="s">
        <v>1924</v>
      </c>
      <c r="I1097" s="156" t="s">
        <v>944</v>
      </c>
      <c r="J1097" s="159">
        <v>1</v>
      </c>
      <c r="K1097" s="158">
        <v>4.8398000000000003</v>
      </c>
      <c r="L1097" s="179">
        <v>25</v>
      </c>
      <c r="M1097" s="148" t="s">
        <v>966</v>
      </c>
    </row>
    <row r="1098" spans="1:13" x14ac:dyDescent="0.25">
      <c r="A1098" s="149" t="s">
        <v>1305</v>
      </c>
      <c r="B1098" s="32" t="s">
        <v>17</v>
      </c>
      <c r="C1098" s="32" t="s">
        <v>17</v>
      </c>
      <c r="D1098" s="32" t="s">
        <v>17</v>
      </c>
      <c r="E1098" s="32" t="s">
        <v>17</v>
      </c>
      <c r="F1098" s="32" t="s">
        <v>17</v>
      </c>
      <c r="G1098" s="150">
        <v>127.05</v>
      </c>
      <c r="H1098" s="148" t="s">
        <v>1925</v>
      </c>
      <c r="I1098" s="156" t="s">
        <v>944</v>
      </c>
      <c r="J1098" s="159">
        <v>1</v>
      </c>
      <c r="K1098" s="158">
        <v>5.0819999999999999</v>
      </c>
      <c r="L1098" s="179">
        <v>25</v>
      </c>
      <c r="M1098" s="148" t="s">
        <v>966</v>
      </c>
    </row>
    <row r="1099" spans="1:13" x14ac:dyDescent="0.25">
      <c r="A1099" s="149" t="s">
        <v>942</v>
      </c>
      <c r="B1099" s="32" t="s">
        <v>17</v>
      </c>
      <c r="C1099" s="32" t="s">
        <v>17</v>
      </c>
      <c r="D1099" s="32" t="s">
        <v>17</v>
      </c>
      <c r="E1099" s="32" t="s">
        <v>17</v>
      </c>
      <c r="F1099" s="32" t="s">
        <v>17</v>
      </c>
      <c r="G1099" s="150">
        <v>14.882999999999999</v>
      </c>
      <c r="H1099" s="180" t="s">
        <v>1926</v>
      </c>
      <c r="I1099" s="156" t="s">
        <v>922</v>
      </c>
      <c r="J1099" s="159">
        <v>0.25</v>
      </c>
      <c r="K1099" s="158">
        <v>7.4414999999999996</v>
      </c>
      <c r="L1099" s="179">
        <v>2</v>
      </c>
      <c r="M1099" s="148" t="s">
        <v>966</v>
      </c>
    </row>
    <row r="1100" spans="1:13" x14ac:dyDescent="0.25">
      <c r="A1100" s="149" t="s">
        <v>1917</v>
      </c>
      <c r="B1100" s="32" t="s">
        <v>17</v>
      </c>
      <c r="C1100" s="32" t="s">
        <v>17</v>
      </c>
      <c r="D1100" s="32" t="s">
        <v>17</v>
      </c>
      <c r="E1100" s="32" t="s">
        <v>17</v>
      </c>
      <c r="F1100" s="32" t="s">
        <v>17</v>
      </c>
      <c r="G1100" s="150">
        <v>7.8045</v>
      </c>
      <c r="H1100" s="148" t="s">
        <v>1319</v>
      </c>
      <c r="I1100" s="156" t="s">
        <v>922</v>
      </c>
      <c r="J1100" s="159">
        <v>0.1</v>
      </c>
      <c r="K1100" s="158">
        <v>1.5609</v>
      </c>
      <c r="L1100" s="179">
        <v>5</v>
      </c>
      <c r="M1100" s="148" t="s">
        <v>966</v>
      </c>
    </row>
    <row r="1101" spans="1:13" x14ac:dyDescent="0.25">
      <c r="A1101" s="149" t="s">
        <v>1308</v>
      </c>
      <c r="B1101" s="32" t="s">
        <v>17</v>
      </c>
      <c r="C1101" s="32" t="s">
        <v>17</v>
      </c>
      <c r="D1101" s="32" t="s">
        <v>17</v>
      </c>
      <c r="E1101" s="32" t="s">
        <v>17</v>
      </c>
      <c r="F1101" s="32" t="s">
        <v>17</v>
      </c>
      <c r="G1101" s="150">
        <v>28.011499999999998</v>
      </c>
      <c r="H1101" s="148" t="s">
        <v>1323</v>
      </c>
      <c r="I1101" s="156" t="s">
        <v>922</v>
      </c>
      <c r="J1101" s="159">
        <v>1</v>
      </c>
      <c r="K1101" s="158">
        <v>5.6022999999999996</v>
      </c>
      <c r="L1101" s="179">
        <v>5</v>
      </c>
      <c r="M1101" s="148" t="s">
        <v>966</v>
      </c>
    </row>
    <row r="1102" spans="1:13" s="92" customFormat="1" x14ac:dyDescent="0.3">
      <c r="A1102" s="151" t="s">
        <v>2117</v>
      </c>
      <c r="B1102" s="152"/>
      <c r="C1102" s="152"/>
      <c r="D1102" s="152"/>
      <c r="E1102" s="152"/>
      <c r="F1102" s="153"/>
      <c r="G1102" s="154">
        <f>SUM(G1103:G1128)</f>
        <v>1636.4757999999999</v>
      </c>
      <c r="H1102" s="152"/>
      <c r="I1102" s="152"/>
      <c r="J1102" s="152"/>
      <c r="K1102" s="152"/>
      <c r="L1102" s="155"/>
      <c r="M1102" s="152"/>
    </row>
    <row r="1103" spans="1:13" x14ac:dyDescent="0.25">
      <c r="A1103" s="149" t="s">
        <v>934</v>
      </c>
      <c r="B1103" s="32" t="s">
        <v>17</v>
      </c>
      <c r="C1103" s="32" t="s">
        <v>17</v>
      </c>
      <c r="D1103" s="32" t="s">
        <v>17</v>
      </c>
      <c r="E1103" s="32" t="s">
        <v>17</v>
      </c>
      <c r="F1103" s="32" t="s">
        <v>17</v>
      </c>
      <c r="G1103" s="150">
        <v>11.725</v>
      </c>
      <c r="H1103" s="148" t="s">
        <v>2127</v>
      </c>
      <c r="I1103" s="156" t="s">
        <v>944</v>
      </c>
      <c r="J1103" s="159">
        <v>50</v>
      </c>
      <c r="K1103" s="158">
        <v>1.675</v>
      </c>
      <c r="L1103" s="179">
        <v>7</v>
      </c>
      <c r="M1103" s="148" t="s">
        <v>966</v>
      </c>
    </row>
    <row r="1104" spans="1:13" x14ac:dyDescent="0.25">
      <c r="A1104" s="149" t="s">
        <v>934</v>
      </c>
      <c r="B1104" s="32" t="s">
        <v>17</v>
      </c>
      <c r="C1104" s="32" t="s">
        <v>17</v>
      </c>
      <c r="D1104" s="32" t="s">
        <v>17</v>
      </c>
      <c r="E1104" s="32" t="s">
        <v>17</v>
      </c>
      <c r="F1104" s="32" t="s">
        <v>17</v>
      </c>
      <c r="G1104" s="150">
        <v>10.050000000000001</v>
      </c>
      <c r="H1104" s="148" t="s">
        <v>2128</v>
      </c>
      <c r="I1104" s="156" t="s">
        <v>944</v>
      </c>
      <c r="J1104" s="159">
        <v>50</v>
      </c>
      <c r="K1104" s="158">
        <v>1.675</v>
      </c>
      <c r="L1104" s="179">
        <v>6</v>
      </c>
      <c r="M1104" s="148" t="s">
        <v>966</v>
      </c>
    </row>
    <row r="1105" spans="1:13" x14ac:dyDescent="0.25">
      <c r="A1105" s="149" t="s">
        <v>934</v>
      </c>
      <c r="B1105" s="32" t="s">
        <v>17</v>
      </c>
      <c r="C1105" s="32" t="s">
        <v>17</v>
      </c>
      <c r="D1105" s="32" t="s">
        <v>17</v>
      </c>
      <c r="E1105" s="32" t="s">
        <v>17</v>
      </c>
      <c r="F1105" s="32" t="s">
        <v>17</v>
      </c>
      <c r="G1105" s="150">
        <v>22.47</v>
      </c>
      <c r="H1105" s="148" t="s">
        <v>2129</v>
      </c>
      <c r="I1105" s="156" t="s">
        <v>944</v>
      </c>
      <c r="J1105" s="159">
        <v>50</v>
      </c>
      <c r="K1105" s="158">
        <v>1.605</v>
      </c>
      <c r="L1105" s="179">
        <v>14</v>
      </c>
      <c r="M1105" s="148" t="s">
        <v>966</v>
      </c>
    </row>
    <row r="1106" spans="1:13" x14ac:dyDescent="0.25">
      <c r="A1106" s="149" t="s">
        <v>934</v>
      </c>
      <c r="B1106" s="32" t="s">
        <v>17</v>
      </c>
      <c r="C1106" s="32" t="s">
        <v>17</v>
      </c>
      <c r="D1106" s="32" t="s">
        <v>17</v>
      </c>
      <c r="E1106" s="32" t="s">
        <v>17</v>
      </c>
      <c r="F1106" s="32" t="s">
        <v>17</v>
      </c>
      <c r="G1106" s="150">
        <v>6.0449999999999999</v>
      </c>
      <c r="H1106" s="148" t="s">
        <v>2130</v>
      </c>
      <c r="I1106" s="156" t="s">
        <v>944</v>
      </c>
      <c r="J1106" s="159">
        <v>50</v>
      </c>
      <c r="K1106" s="158">
        <v>2.0150000000000001</v>
      </c>
      <c r="L1106" s="179">
        <v>3</v>
      </c>
      <c r="M1106" s="148" t="s">
        <v>966</v>
      </c>
    </row>
    <row r="1107" spans="1:13" x14ac:dyDescent="0.25">
      <c r="A1107" s="149" t="s">
        <v>937</v>
      </c>
      <c r="B1107" s="32" t="s">
        <v>17</v>
      </c>
      <c r="C1107" s="32" t="s">
        <v>17</v>
      </c>
      <c r="D1107" s="32" t="s">
        <v>17</v>
      </c>
      <c r="E1107" s="32" t="s">
        <v>17</v>
      </c>
      <c r="F1107" s="32" t="s">
        <v>17</v>
      </c>
      <c r="G1107" s="150">
        <v>43.8</v>
      </c>
      <c r="H1107" s="148" t="s">
        <v>2120</v>
      </c>
      <c r="I1107" s="156" t="s">
        <v>944</v>
      </c>
      <c r="J1107" s="159">
        <v>100</v>
      </c>
      <c r="K1107" s="158">
        <v>8.76</v>
      </c>
      <c r="L1107" s="179">
        <v>5</v>
      </c>
      <c r="M1107" s="148" t="s">
        <v>966</v>
      </c>
    </row>
    <row r="1108" spans="1:13" x14ac:dyDescent="0.25">
      <c r="A1108" s="149" t="s">
        <v>937</v>
      </c>
      <c r="B1108" s="32" t="s">
        <v>17</v>
      </c>
      <c r="C1108" s="32" t="s">
        <v>17</v>
      </c>
      <c r="D1108" s="32" t="s">
        <v>17</v>
      </c>
      <c r="E1108" s="32" t="s">
        <v>17</v>
      </c>
      <c r="F1108" s="32" t="s">
        <v>17</v>
      </c>
      <c r="G1108" s="150">
        <v>48.4</v>
      </c>
      <c r="H1108" s="148" t="s">
        <v>1915</v>
      </c>
      <c r="I1108" s="156" t="s">
        <v>944</v>
      </c>
      <c r="J1108" s="159">
        <v>100</v>
      </c>
      <c r="K1108" s="158">
        <v>12.1</v>
      </c>
      <c r="L1108" s="179">
        <v>4</v>
      </c>
      <c r="M1108" s="148" t="s">
        <v>966</v>
      </c>
    </row>
    <row r="1109" spans="1:13" x14ac:dyDescent="0.25">
      <c r="A1109" s="149" t="s">
        <v>937</v>
      </c>
      <c r="B1109" s="32" t="s">
        <v>17</v>
      </c>
      <c r="C1109" s="32" t="s">
        <v>17</v>
      </c>
      <c r="D1109" s="32" t="s">
        <v>17</v>
      </c>
      <c r="E1109" s="32" t="s">
        <v>17</v>
      </c>
      <c r="F1109" s="32" t="s">
        <v>17</v>
      </c>
      <c r="G1109" s="150">
        <v>19.899999999999999</v>
      </c>
      <c r="H1109" s="148" t="s">
        <v>1919</v>
      </c>
      <c r="I1109" s="156" t="s">
        <v>944</v>
      </c>
      <c r="J1109" s="159">
        <v>100</v>
      </c>
      <c r="K1109" s="158">
        <v>9.9499999999999993</v>
      </c>
      <c r="L1109" s="179">
        <v>2</v>
      </c>
      <c r="M1109" s="148" t="s">
        <v>966</v>
      </c>
    </row>
    <row r="1110" spans="1:13" x14ac:dyDescent="0.25">
      <c r="A1110" s="149" t="s">
        <v>937</v>
      </c>
      <c r="B1110" s="32" t="s">
        <v>17</v>
      </c>
      <c r="C1110" s="32" t="s">
        <v>17</v>
      </c>
      <c r="D1110" s="32" t="s">
        <v>17</v>
      </c>
      <c r="E1110" s="32" t="s">
        <v>17</v>
      </c>
      <c r="F1110" s="32" t="s">
        <v>17</v>
      </c>
      <c r="G1110" s="150">
        <v>74.339999999999989</v>
      </c>
      <c r="H1110" s="148" t="s">
        <v>1919</v>
      </c>
      <c r="I1110" s="156" t="s">
        <v>944</v>
      </c>
      <c r="J1110" s="159">
        <v>100</v>
      </c>
      <c r="K1110" s="158">
        <v>10.62</v>
      </c>
      <c r="L1110" s="179">
        <v>7</v>
      </c>
      <c r="M1110" s="148" t="s">
        <v>966</v>
      </c>
    </row>
    <row r="1111" spans="1:13" x14ac:dyDescent="0.25">
      <c r="A1111" s="149" t="s">
        <v>937</v>
      </c>
      <c r="B1111" s="32" t="s">
        <v>17</v>
      </c>
      <c r="C1111" s="32" t="s">
        <v>17</v>
      </c>
      <c r="D1111" s="32" t="s">
        <v>17</v>
      </c>
      <c r="E1111" s="32" t="s">
        <v>17</v>
      </c>
      <c r="F1111" s="32" t="s">
        <v>17</v>
      </c>
      <c r="G1111" s="150">
        <v>35.840000000000003</v>
      </c>
      <c r="H1111" s="148" t="s">
        <v>2121</v>
      </c>
      <c r="I1111" s="156" t="s">
        <v>944</v>
      </c>
      <c r="J1111" s="159">
        <v>100</v>
      </c>
      <c r="K1111" s="158">
        <v>8.9600000000000009</v>
      </c>
      <c r="L1111" s="179">
        <v>4</v>
      </c>
      <c r="M1111" s="148" t="s">
        <v>966</v>
      </c>
    </row>
    <row r="1112" spans="1:13" x14ac:dyDescent="0.25">
      <c r="A1112" s="149" t="s">
        <v>937</v>
      </c>
      <c r="B1112" s="32" t="s">
        <v>17</v>
      </c>
      <c r="C1112" s="32" t="s">
        <v>17</v>
      </c>
      <c r="D1112" s="32" t="s">
        <v>17</v>
      </c>
      <c r="E1112" s="32" t="s">
        <v>17</v>
      </c>
      <c r="F1112" s="32" t="s">
        <v>17</v>
      </c>
      <c r="G1112" s="150">
        <v>52.44</v>
      </c>
      <c r="H1112" s="148" t="s">
        <v>2121</v>
      </c>
      <c r="I1112" s="156" t="s">
        <v>944</v>
      </c>
      <c r="J1112" s="159">
        <v>100</v>
      </c>
      <c r="K1112" s="158">
        <v>8.74</v>
      </c>
      <c r="L1112" s="179">
        <v>6</v>
      </c>
      <c r="M1112" s="148" t="s">
        <v>966</v>
      </c>
    </row>
    <row r="1113" spans="1:13" x14ac:dyDescent="0.25">
      <c r="A1113" s="149" t="s">
        <v>937</v>
      </c>
      <c r="B1113" s="32" t="s">
        <v>17</v>
      </c>
      <c r="C1113" s="32" t="s">
        <v>17</v>
      </c>
      <c r="D1113" s="32" t="s">
        <v>17</v>
      </c>
      <c r="E1113" s="32" t="s">
        <v>17</v>
      </c>
      <c r="F1113" s="32" t="s">
        <v>17</v>
      </c>
      <c r="G1113" s="150">
        <v>31.28</v>
      </c>
      <c r="H1113" s="148" t="s">
        <v>2122</v>
      </c>
      <c r="I1113" s="156" t="s">
        <v>944</v>
      </c>
      <c r="J1113" s="159">
        <v>100</v>
      </c>
      <c r="K1113" s="158">
        <v>7.82</v>
      </c>
      <c r="L1113" s="179">
        <v>4</v>
      </c>
      <c r="M1113" s="148" t="s">
        <v>966</v>
      </c>
    </row>
    <row r="1114" spans="1:13" x14ac:dyDescent="0.25">
      <c r="A1114" s="149" t="s">
        <v>937</v>
      </c>
      <c r="B1114" s="32" t="s">
        <v>17</v>
      </c>
      <c r="C1114" s="32" t="s">
        <v>17</v>
      </c>
      <c r="D1114" s="32" t="s">
        <v>17</v>
      </c>
      <c r="E1114" s="32" t="s">
        <v>17</v>
      </c>
      <c r="F1114" s="32" t="s">
        <v>17</v>
      </c>
      <c r="G1114" s="150">
        <v>38.159999999999997</v>
      </c>
      <c r="H1114" s="148" t="s">
        <v>2123</v>
      </c>
      <c r="I1114" s="156" t="s">
        <v>944</v>
      </c>
      <c r="J1114" s="159">
        <v>200</v>
      </c>
      <c r="K1114" s="158">
        <v>19.079999999999998</v>
      </c>
      <c r="L1114" s="179">
        <v>2</v>
      </c>
      <c r="M1114" s="148" t="s">
        <v>966</v>
      </c>
    </row>
    <row r="1115" spans="1:13" x14ac:dyDescent="0.25">
      <c r="A1115" s="149" t="s">
        <v>937</v>
      </c>
      <c r="B1115" s="32" t="s">
        <v>17</v>
      </c>
      <c r="C1115" s="32" t="s">
        <v>17</v>
      </c>
      <c r="D1115" s="32" t="s">
        <v>17</v>
      </c>
      <c r="E1115" s="32" t="s">
        <v>17</v>
      </c>
      <c r="F1115" s="32" t="s">
        <v>17</v>
      </c>
      <c r="G1115" s="150">
        <v>35.840000000000003</v>
      </c>
      <c r="H1115" s="148" t="s">
        <v>1911</v>
      </c>
      <c r="I1115" s="156" t="s">
        <v>944</v>
      </c>
      <c r="J1115" s="159">
        <v>100</v>
      </c>
      <c r="K1115" s="158">
        <v>8.9600000000000009</v>
      </c>
      <c r="L1115" s="179">
        <v>4</v>
      </c>
      <c r="M1115" s="148" t="s">
        <v>966</v>
      </c>
    </row>
    <row r="1116" spans="1:13" x14ac:dyDescent="0.25">
      <c r="A1116" s="149" t="s">
        <v>937</v>
      </c>
      <c r="B1116" s="32" t="s">
        <v>17</v>
      </c>
      <c r="C1116" s="32" t="s">
        <v>17</v>
      </c>
      <c r="D1116" s="32" t="s">
        <v>17</v>
      </c>
      <c r="E1116" s="32" t="s">
        <v>17</v>
      </c>
      <c r="F1116" s="32" t="s">
        <v>17</v>
      </c>
      <c r="G1116" s="150">
        <v>40.32</v>
      </c>
      <c r="H1116" s="148" t="s">
        <v>1910</v>
      </c>
      <c r="I1116" s="156" t="s">
        <v>944</v>
      </c>
      <c r="J1116" s="159">
        <v>100</v>
      </c>
      <c r="K1116" s="158">
        <v>6.72</v>
      </c>
      <c r="L1116" s="179">
        <v>6</v>
      </c>
      <c r="M1116" s="148" t="s">
        <v>966</v>
      </c>
    </row>
    <row r="1117" spans="1:13" x14ac:dyDescent="0.25">
      <c r="A1117" s="149" t="s">
        <v>937</v>
      </c>
      <c r="B1117" s="32" t="s">
        <v>17</v>
      </c>
      <c r="C1117" s="32" t="s">
        <v>17</v>
      </c>
      <c r="D1117" s="32" t="s">
        <v>17</v>
      </c>
      <c r="E1117" s="32" t="s">
        <v>17</v>
      </c>
      <c r="F1117" s="32" t="s">
        <v>17</v>
      </c>
      <c r="G1117" s="150">
        <v>291.39</v>
      </c>
      <c r="H1117" s="148" t="s">
        <v>2124</v>
      </c>
      <c r="I1117" s="156" t="s">
        <v>944</v>
      </c>
      <c r="J1117" s="159">
        <v>100</v>
      </c>
      <c r="K1117" s="158">
        <v>8.83</v>
      </c>
      <c r="L1117" s="179">
        <v>33</v>
      </c>
      <c r="M1117" s="148" t="s">
        <v>966</v>
      </c>
    </row>
    <row r="1118" spans="1:13" x14ac:dyDescent="0.25">
      <c r="A1118" s="149" t="s">
        <v>937</v>
      </c>
      <c r="B1118" s="32" t="s">
        <v>17</v>
      </c>
      <c r="C1118" s="32" t="s">
        <v>17</v>
      </c>
      <c r="D1118" s="32" t="s">
        <v>17</v>
      </c>
      <c r="E1118" s="32" t="s">
        <v>17</v>
      </c>
      <c r="F1118" s="32" t="s">
        <v>17</v>
      </c>
      <c r="G1118" s="150">
        <v>73.28</v>
      </c>
      <c r="H1118" s="148" t="s">
        <v>2124</v>
      </c>
      <c r="I1118" s="156" t="s">
        <v>944</v>
      </c>
      <c r="J1118" s="159">
        <v>100</v>
      </c>
      <c r="K1118" s="158">
        <v>9.16</v>
      </c>
      <c r="L1118" s="179">
        <v>8</v>
      </c>
      <c r="M1118" s="148" t="s">
        <v>966</v>
      </c>
    </row>
    <row r="1119" spans="1:13" x14ac:dyDescent="0.25">
      <c r="A1119" s="149" t="s">
        <v>937</v>
      </c>
      <c r="B1119" s="32" t="s">
        <v>17</v>
      </c>
      <c r="C1119" s="32" t="s">
        <v>17</v>
      </c>
      <c r="D1119" s="32" t="s">
        <v>17</v>
      </c>
      <c r="E1119" s="32" t="s">
        <v>17</v>
      </c>
      <c r="F1119" s="32" t="s">
        <v>17</v>
      </c>
      <c r="G1119" s="150">
        <v>73.28</v>
      </c>
      <c r="H1119" s="148" t="s">
        <v>2124</v>
      </c>
      <c r="I1119" s="156" t="s">
        <v>944</v>
      </c>
      <c r="J1119" s="159">
        <v>100</v>
      </c>
      <c r="K1119" s="158">
        <v>9.16</v>
      </c>
      <c r="L1119" s="179">
        <v>8</v>
      </c>
      <c r="M1119" s="148" t="s">
        <v>966</v>
      </c>
    </row>
    <row r="1120" spans="1:13" x14ac:dyDescent="0.25">
      <c r="A1120" s="149" t="s">
        <v>935</v>
      </c>
      <c r="B1120" s="32" t="s">
        <v>17</v>
      </c>
      <c r="C1120" s="32" t="s">
        <v>17</v>
      </c>
      <c r="D1120" s="32" t="s">
        <v>17</v>
      </c>
      <c r="E1120" s="32" t="s">
        <v>17</v>
      </c>
      <c r="F1120" s="32" t="s">
        <v>17</v>
      </c>
      <c r="G1120" s="150">
        <v>8.34</v>
      </c>
      <c r="H1120" s="148" t="s">
        <v>2125</v>
      </c>
      <c r="I1120" s="156" t="s">
        <v>944</v>
      </c>
      <c r="J1120" s="159">
        <v>100</v>
      </c>
      <c r="K1120" s="158">
        <v>8.34</v>
      </c>
      <c r="L1120" s="179">
        <v>1</v>
      </c>
      <c r="M1120" s="148" t="s">
        <v>966</v>
      </c>
    </row>
    <row r="1121" spans="1:13" x14ac:dyDescent="0.25">
      <c r="A1121" s="149" t="s">
        <v>935</v>
      </c>
      <c r="B1121" s="32" t="s">
        <v>17</v>
      </c>
      <c r="C1121" s="32" t="s">
        <v>17</v>
      </c>
      <c r="D1121" s="32" t="s">
        <v>17</v>
      </c>
      <c r="E1121" s="32" t="s">
        <v>17</v>
      </c>
      <c r="F1121" s="32" t="s">
        <v>17</v>
      </c>
      <c r="G1121" s="150">
        <v>4.83</v>
      </c>
      <c r="H1121" s="148" t="s">
        <v>2126</v>
      </c>
      <c r="I1121" s="156" t="s">
        <v>944</v>
      </c>
      <c r="J1121" s="159">
        <v>100</v>
      </c>
      <c r="K1121" s="158">
        <v>4.83</v>
      </c>
      <c r="L1121" s="179">
        <v>1</v>
      </c>
      <c r="M1121" s="148" t="s">
        <v>966</v>
      </c>
    </row>
    <row r="1122" spans="1:13" x14ac:dyDescent="0.25">
      <c r="A1122" s="149" t="s">
        <v>1916</v>
      </c>
      <c r="B1122" s="32" t="s">
        <v>17</v>
      </c>
      <c r="C1122" s="32" t="s">
        <v>17</v>
      </c>
      <c r="D1122" s="32" t="s">
        <v>17</v>
      </c>
      <c r="E1122" s="32" t="s">
        <v>17</v>
      </c>
      <c r="F1122" s="32" t="s">
        <v>17</v>
      </c>
      <c r="G1122" s="150">
        <v>434.916</v>
      </c>
      <c r="H1122" s="180" t="s">
        <v>1923</v>
      </c>
      <c r="I1122" s="156" t="s">
        <v>944</v>
      </c>
      <c r="J1122" s="159">
        <v>1</v>
      </c>
      <c r="K1122" s="158">
        <v>1.2081</v>
      </c>
      <c r="L1122" s="179">
        <v>360</v>
      </c>
      <c r="M1122" s="148" t="s">
        <v>966</v>
      </c>
    </row>
    <row r="1123" spans="1:13" x14ac:dyDescent="0.25">
      <c r="A1123" s="149" t="s">
        <v>942</v>
      </c>
      <c r="B1123" s="32" t="s">
        <v>17</v>
      </c>
      <c r="C1123" s="32" t="s">
        <v>17</v>
      </c>
      <c r="D1123" s="32" t="s">
        <v>17</v>
      </c>
      <c r="E1123" s="32" t="s">
        <v>17</v>
      </c>
      <c r="F1123" s="32" t="s">
        <v>17</v>
      </c>
      <c r="G1123" s="150">
        <v>89.298000000000002</v>
      </c>
      <c r="H1123" s="148" t="s">
        <v>1926</v>
      </c>
      <c r="I1123" s="156" t="s">
        <v>922</v>
      </c>
      <c r="J1123" s="159">
        <v>0.25</v>
      </c>
      <c r="K1123" s="158">
        <v>7.4414999999999996</v>
      </c>
      <c r="L1123" s="179">
        <v>12</v>
      </c>
      <c r="M1123" s="148" t="s">
        <v>966</v>
      </c>
    </row>
    <row r="1124" spans="1:13" x14ac:dyDescent="0.25">
      <c r="A1124" s="149" t="s">
        <v>940</v>
      </c>
      <c r="B1124" s="32" t="s">
        <v>17</v>
      </c>
      <c r="C1124" s="32" t="s">
        <v>17</v>
      </c>
      <c r="D1124" s="32" t="s">
        <v>17</v>
      </c>
      <c r="E1124" s="32" t="s">
        <v>17</v>
      </c>
      <c r="F1124" s="32" t="s">
        <v>17</v>
      </c>
      <c r="G1124" s="150">
        <v>38.975999999999999</v>
      </c>
      <c r="H1124" s="148" t="s">
        <v>2131</v>
      </c>
      <c r="I1124" s="156" t="s">
        <v>922</v>
      </c>
      <c r="J1124" s="159">
        <v>1</v>
      </c>
      <c r="K1124" s="158">
        <v>3.8976000000000002</v>
      </c>
      <c r="L1124" s="179">
        <v>10</v>
      </c>
      <c r="M1124" s="148" t="s">
        <v>966</v>
      </c>
    </row>
    <row r="1125" spans="1:13" x14ac:dyDescent="0.25">
      <c r="A1125" s="149" t="s">
        <v>1307</v>
      </c>
      <c r="B1125" s="32" t="s">
        <v>17</v>
      </c>
      <c r="C1125" s="32" t="s">
        <v>17</v>
      </c>
      <c r="D1125" s="32" t="s">
        <v>17</v>
      </c>
      <c r="E1125" s="32" t="s">
        <v>17</v>
      </c>
      <c r="F1125" s="32" t="s">
        <v>17</v>
      </c>
      <c r="G1125" s="150">
        <v>40.163200000000003</v>
      </c>
      <c r="H1125" s="148" t="s">
        <v>2131</v>
      </c>
      <c r="I1125" s="156" t="s">
        <v>922</v>
      </c>
      <c r="J1125" s="159">
        <v>5</v>
      </c>
      <c r="K1125" s="158">
        <v>20.081600000000002</v>
      </c>
      <c r="L1125" s="179">
        <v>2</v>
      </c>
      <c r="M1125" s="148" t="s">
        <v>966</v>
      </c>
    </row>
    <row r="1126" spans="1:13" x14ac:dyDescent="0.25">
      <c r="A1126" s="149" t="s">
        <v>1308</v>
      </c>
      <c r="B1126" s="32" t="s">
        <v>17</v>
      </c>
      <c r="C1126" s="32" t="s">
        <v>17</v>
      </c>
      <c r="D1126" s="32" t="s">
        <v>17</v>
      </c>
      <c r="E1126" s="32" t="s">
        <v>17</v>
      </c>
      <c r="F1126" s="32" t="s">
        <v>17</v>
      </c>
      <c r="G1126" s="150">
        <v>78.432199999999995</v>
      </c>
      <c r="H1126" s="148" t="s">
        <v>1323</v>
      </c>
      <c r="I1126" s="156" t="s">
        <v>922</v>
      </c>
      <c r="J1126" s="159">
        <v>1</v>
      </c>
      <c r="K1126" s="158">
        <v>5.6022999999999996</v>
      </c>
      <c r="L1126" s="179">
        <v>14</v>
      </c>
      <c r="M1126" s="148" t="s">
        <v>966</v>
      </c>
    </row>
    <row r="1127" spans="1:13" x14ac:dyDescent="0.25">
      <c r="A1127" s="149" t="s">
        <v>938</v>
      </c>
      <c r="B1127" s="32" t="s">
        <v>17</v>
      </c>
      <c r="C1127" s="32" t="s">
        <v>17</v>
      </c>
      <c r="D1127" s="32" t="s">
        <v>17</v>
      </c>
      <c r="E1127" s="32" t="s">
        <v>17</v>
      </c>
      <c r="F1127" s="32" t="s">
        <v>17</v>
      </c>
      <c r="G1127" s="150">
        <v>32.9604</v>
      </c>
      <c r="H1127" s="148" t="s">
        <v>1320</v>
      </c>
      <c r="I1127" s="156" t="s">
        <v>944</v>
      </c>
      <c r="J1127" s="159">
        <v>300</v>
      </c>
      <c r="K1127" s="158">
        <v>16.4802</v>
      </c>
      <c r="L1127" s="179">
        <v>2</v>
      </c>
      <c r="M1127" s="148" t="s">
        <v>966</v>
      </c>
    </row>
    <row r="1128" spans="1:13" x14ac:dyDescent="0.25">
      <c r="A1128" s="149"/>
      <c r="B1128" s="32" t="s">
        <v>17</v>
      </c>
      <c r="C1128" s="32" t="s">
        <v>17</v>
      </c>
      <c r="D1128" s="32" t="s">
        <v>17</v>
      </c>
      <c r="E1128" s="32" t="s">
        <v>17</v>
      </c>
      <c r="F1128" s="32" t="s">
        <v>17</v>
      </c>
      <c r="G1128" s="150"/>
      <c r="H1128" s="148"/>
      <c r="I1128" s="156"/>
      <c r="J1128" s="159"/>
      <c r="K1128" s="158"/>
      <c r="L1128" s="179"/>
      <c r="M1128" s="148" t="s">
        <v>966</v>
      </c>
    </row>
    <row r="1129" spans="1:13" s="92" customFormat="1" x14ac:dyDescent="0.3">
      <c r="A1129" s="151" t="s">
        <v>2223</v>
      </c>
      <c r="B1129" s="152"/>
      <c r="C1129" s="152"/>
      <c r="D1129" s="152"/>
      <c r="E1129" s="152"/>
      <c r="F1129" s="153"/>
      <c r="G1129" s="154">
        <f>SUM(G1130:G1150)</f>
        <v>1305.0862</v>
      </c>
      <c r="H1129" s="152"/>
      <c r="I1129" s="152"/>
      <c r="J1129" s="152"/>
      <c r="K1129" s="152"/>
      <c r="L1129" s="155"/>
      <c r="M1129" s="152"/>
    </row>
    <row r="1130" spans="1:13" x14ac:dyDescent="0.25">
      <c r="A1130" s="149" t="s">
        <v>934</v>
      </c>
      <c r="B1130" s="32" t="s">
        <v>17</v>
      </c>
      <c r="C1130" s="32" t="s">
        <v>17</v>
      </c>
      <c r="D1130" s="32" t="s">
        <v>17</v>
      </c>
      <c r="E1130" s="32" t="s">
        <v>17</v>
      </c>
      <c r="F1130" s="32" t="s">
        <v>17</v>
      </c>
      <c r="G1130" s="150">
        <v>22.88</v>
      </c>
      <c r="H1130" s="148" t="s">
        <v>2255</v>
      </c>
      <c r="I1130" s="156" t="s">
        <v>944</v>
      </c>
      <c r="J1130" s="159">
        <v>50</v>
      </c>
      <c r="K1130" s="158">
        <v>1.43</v>
      </c>
      <c r="L1130" s="179">
        <v>16</v>
      </c>
      <c r="M1130" s="148" t="s">
        <v>966</v>
      </c>
    </row>
    <row r="1131" spans="1:13" x14ac:dyDescent="0.25">
      <c r="A1131" s="149" t="s">
        <v>934</v>
      </c>
      <c r="B1131" s="32" t="s">
        <v>17</v>
      </c>
      <c r="C1131" s="32" t="s">
        <v>17</v>
      </c>
      <c r="D1131" s="32" t="s">
        <v>17</v>
      </c>
      <c r="E1131" s="32" t="s">
        <v>17</v>
      </c>
      <c r="F1131" s="32" t="s">
        <v>17</v>
      </c>
      <c r="G1131" s="150">
        <v>12.09</v>
      </c>
      <c r="H1131" s="148" t="s">
        <v>2256</v>
      </c>
      <c r="I1131" s="156" t="s">
        <v>944</v>
      </c>
      <c r="J1131" s="159">
        <v>50</v>
      </c>
      <c r="K1131" s="158">
        <v>2.0150000000000001</v>
      </c>
      <c r="L1131" s="179">
        <v>6</v>
      </c>
      <c r="M1131" s="148" t="s">
        <v>966</v>
      </c>
    </row>
    <row r="1132" spans="1:13" x14ac:dyDescent="0.25">
      <c r="A1132" s="149" t="s">
        <v>934</v>
      </c>
      <c r="B1132" s="32" t="s">
        <v>17</v>
      </c>
      <c r="C1132" s="32" t="s">
        <v>17</v>
      </c>
      <c r="D1132" s="32" t="s">
        <v>17</v>
      </c>
      <c r="E1132" s="32" t="s">
        <v>17</v>
      </c>
      <c r="F1132" s="32" t="s">
        <v>17</v>
      </c>
      <c r="G1132" s="150">
        <v>8.25</v>
      </c>
      <c r="H1132" s="148" t="s">
        <v>2257</v>
      </c>
      <c r="I1132" s="156" t="s">
        <v>944</v>
      </c>
      <c r="J1132" s="159">
        <v>50</v>
      </c>
      <c r="K1132" s="158">
        <v>1.375</v>
      </c>
      <c r="L1132" s="179">
        <v>6</v>
      </c>
      <c r="M1132" s="148" t="s">
        <v>966</v>
      </c>
    </row>
    <row r="1133" spans="1:13" x14ac:dyDescent="0.25">
      <c r="A1133" s="149" t="s">
        <v>936</v>
      </c>
      <c r="B1133" s="32" t="s">
        <v>17</v>
      </c>
      <c r="C1133" s="32" t="s">
        <v>17</v>
      </c>
      <c r="D1133" s="32" t="s">
        <v>17</v>
      </c>
      <c r="E1133" s="32" t="s">
        <v>17</v>
      </c>
      <c r="F1133" s="32" t="s">
        <v>17</v>
      </c>
      <c r="G1133" s="150">
        <v>9.1999999999999993</v>
      </c>
      <c r="H1133" s="148" t="s">
        <v>2248</v>
      </c>
      <c r="I1133" s="156" t="s">
        <v>944</v>
      </c>
      <c r="J1133" s="159">
        <v>100</v>
      </c>
      <c r="K1133" s="158">
        <v>4.5999999999999996</v>
      </c>
      <c r="L1133" s="179">
        <v>2</v>
      </c>
      <c r="M1133" s="148" t="s">
        <v>966</v>
      </c>
    </row>
    <row r="1134" spans="1:13" x14ac:dyDescent="0.25">
      <c r="A1134" s="149" t="s">
        <v>937</v>
      </c>
      <c r="B1134" s="32" t="s">
        <v>17</v>
      </c>
      <c r="C1134" s="32" t="s">
        <v>17</v>
      </c>
      <c r="D1134" s="32" t="s">
        <v>17</v>
      </c>
      <c r="E1134" s="32" t="s">
        <v>17</v>
      </c>
      <c r="F1134" s="32" t="s">
        <v>17</v>
      </c>
      <c r="G1134" s="150">
        <v>52.56</v>
      </c>
      <c r="H1134" s="148" t="s">
        <v>2120</v>
      </c>
      <c r="I1134" s="156" t="s">
        <v>944</v>
      </c>
      <c r="J1134" s="159">
        <v>100</v>
      </c>
      <c r="K1134" s="158">
        <v>8.76</v>
      </c>
      <c r="L1134" s="179">
        <v>6</v>
      </c>
      <c r="M1134" s="148" t="s">
        <v>966</v>
      </c>
    </row>
    <row r="1135" spans="1:13" x14ac:dyDescent="0.25">
      <c r="A1135" s="149" t="s">
        <v>937</v>
      </c>
      <c r="B1135" s="32" t="s">
        <v>17</v>
      </c>
      <c r="C1135" s="32" t="s">
        <v>17</v>
      </c>
      <c r="D1135" s="32" t="s">
        <v>17</v>
      </c>
      <c r="E1135" s="32" t="s">
        <v>17</v>
      </c>
      <c r="F1135" s="32" t="s">
        <v>17</v>
      </c>
      <c r="G1135" s="150">
        <v>99.81</v>
      </c>
      <c r="H1135" s="148" t="s">
        <v>2249</v>
      </c>
      <c r="I1135" s="156" t="s">
        <v>944</v>
      </c>
      <c r="J1135" s="159">
        <v>100</v>
      </c>
      <c r="K1135" s="158">
        <v>11.09</v>
      </c>
      <c r="L1135" s="179">
        <v>9</v>
      </c>
      <c r="M1135" s="148" t="s">
        <v>966</v>
      </c>
    </row>
    <row r="1136" spans="1:13" x14ac:dyDescent="0.25">
      <c r="A1136" s="149" t="s">
        <v>937</v>
      </c>
      <c r="B1136" s="32" t="s">
        <v>17</v>
      </c>
      <c r="C1136" s="32" t="s">
        <v>17</v>
      </c>
      <c r="D1136" s="32" t="s">
        <v>17</v>
      </c>
      <c r="E1136" s="32" t="s">
        <v>17</v>
      </c>
      <c r="F1136" s="32" t="s">
        <v>17</v>
      </c>
      <c r="G1136" s="150">
        <v>287.52</v>
      </c>
      <c r="H1136" s="148" t="s">
        <v>2250</v>
      </c>
      <c r="I1136" s="156" t="s">
        <v>944</v>
      </c>
      <c r="J1136" s="159">
        <v>100</v>
      </c>
      <c r="K1136" s="158">
        <v>11.98</v>
      </c>
      <c r="L1136" s="179">
        <v>24</v>
      </c>
      <c r="M1136" s="148" t="s">
        <v>966</v>
      </c>
    </row>
    <row r="1137" spans="1:13" x14ac:dyDescent="0.25">
      <c r="A1137" s="149" t="s">
        <v>937</v>
      </c>
      <c r="B1137" s="32" t="s">
        <v>17</v>
      </c>
      <c r="C1137" s="32" t="s">
        <v>17</v>
      </c>
      <c r="D1137" s="32" t="s">
        <v>17</v>
      </c>
      <c r="E1137" s="32" t="s">
        <v>17</v>
      </c>
      <c r="F1137" s="32" t="s">
        <v>17</v>
      </c>
      <c r="G1137" s="150">
        <v>46.5</v>
      </c>
      <c r="H1137" s="148" t="s">
        <v>2251</v>
      </c>
      <c r="I1137" s="156" t="s">
        <v>944</v>
      </c>
      <c r="J1137" s="159">
        <v>100</v>
      </c>
      <c r="K1137" s="158">
        <v>9.3000000000000007</v>
      </c>
      <c r="L1137" s="179">
        <v>5</v>
      </c>
      <c r="M1137" s="148" t="s">
        <v>966</v>
      </c>
    </row>
    <row r="1138" spans="1:13" x14ac:dyDescent="0.25">
      <c r="A1138" s="149" t="s">
        <v>937</v>
      </c>
      <c r="B1138" s="32" t="s">
        <v>17</v>
      </c>
      <c r="C1138" s="32" t="s">
        <v>17</v>
      </c>
      <c r="D1138" s="32" t="s">
        <v>17</v>
      </c>
      <c r="E1138" s="32" t="s">
        <v>17</v>
      </c>
      <c r="F1138" s="32" t="s">
        <v>17</v>
      </c>
      <c r="G1138" s="150">
        <v>17.920000000000002</v>
      </c>
      <c r="H1138" s="148" t="s">
        <v>2121</v>
      </c>
      <c r="I1138" s="156" t="s">
        <v>944</v>
      </c>
      <c r="J1138" s="159">
        <v>100</v>
      </c>
      <c r="K1138" s="158">
        <v>8.9600000000000009</v>
      </c>
      <c r="L1138" s="179">
        <v>2</v>
      </c>
      <c r="M1138" s="148" t="s">
        <v>966</v>
      </c>
    </row>
    <row r="1139" spans="1:13" x14ac:dyDescent="0.25">
      <c r="A1139" s="149" t="s">
        <v>937</v>
      </c>
      <c r="B1139" s="32" t="s">
        <v>17</v>
      </c>
      <c r="C1139" s="32" t="s">
        <v>17</v>
      </c>
      <c r="D1139" s="32" t="s">
        <v>17</v>
      </c>
      <c r="E1139" s="32" t="s">
        <v>17</v>
      </c>
      <c r="F1139" s="32" t="s">
        <v>17</v>
      </c>
      <c r="G1139" s="150">
        <v>53.76</v>
      </c>
      <c r="H1139" s="148" t="s">
        <v>2252</v>
      </c>
      <c r="I1139" s="156" t="s">
        <v>944</v>
      </c>
      <c r="J1139" s="159">
        <v>100</v>
      </c>
      <c r="K1139" s="158">
        <v>13.44</v>
      </c>
      <c r="L1139" s="179">
        <v>4</v>
      </c>
      <c r="M1139" s="148" t="s">
        <v>966</v>
      </c>
    </row>
    <row r="1140" spans="1:13" x14ac:dyDescent="0.25">
      <c r="A1140" s="149" t="s">
        <v>937</v>
      </c>
      <c r="B1140" s="32" t="s">
        <v>17</v>
      </c>
      <c r="C1140" s="32" t="s">
        <v>17</v>
      </c>
      <c r="D1140" s="32" t="s">
        <v>17</v>
      </c>
      <c r="E1140" s="32" t="s">
        <v>17</v>
      </c>
      <c r="F1140" s="32" t="s">
        <v>17</v>
      </c>
      <c r="G1140" s="150">
        <v>32.92</v>
      </c>
      <c r="H1140" s="148" t="s">
        <v>2253</v>
      </c>
      <c r="I1140" s="156" t="s">
        <v>944</v>
      </c>
      <c r="J1140" s="159">
        <v>100</v>
      </c>
      <c r="K1140" s="158">
        <v>8.23</v>
      </c>
      <c r="L1140" s="179">
        <v>4</v>
      </c>
      <c r="M1140" s="148" t="s">
        <v>966</v>
      </c>
    </row>
    <row r="1141" spans="1:13" x14ac:dyDescent="0.25">
      <c r="A1141" s="149" t="s">
        <v>937</v>
      </c>
      <c r="B1141" s="32" t="s">
        <v>17</v>
      </c>
      <c r="C1141" s="32" t="s">
        <v>17</v>
      </c>
      <c r="D1141" s="32" t="s">
        <v>17</v>
      </c>
      <c r="E1141" s="32" t="s">
        <v>17</v>
      </c>
      <c r="F1141" s="32" t="s">
        <v>17</v>
      </c>
      <c r="G1141" s="150">
        <v>49.38</v>
      </c>
      <c r="H1141" s="148" t="s">
        <v>2253</v>
      </c>
      <c r="I1141" s="156" t="s">
        <v>944</v>
      </c>
      <c r="J1141" s="159">
        <v>200</v>
      </c>
      <c r="K1141" s="158">
        <v>8.23</v>
      </c>
      <c r="L1141" s="179">
        <v>6</v>
      </c>
      <c r="M1141" s="148" t="s">
        <v>966</v>
      </c>
    </row>
    <row r="1142" spans="1:13" x14ac:dyDescent="0.25">
      <c r="A1142" s="149" t="s">
        <v>937</v>
      </c>
      <c r="B1142" s="32" t="s">
        <v>17</v>
      </c>
      <c r="C1142" s="32" t="s">
        <v>17</v>
      </c>
      <c r="D1142" s="32" t="s">
        <v>17</v>
      </c>
      <c r="E1142" s="32" t="s">
        <v>17</v>
      </c>
      <c r="F1142" s="32" t="s">
        <v>17</v>
      </c>
      <c r="G1142" s="150">
        <v>17.440000000000001</v>
      </c>
      <c r="H1142" s="148" t="s">
        <v>2254</v>
      </c>
      <c r="I1142" s="156" t="s">
        <v>944</v>
      </c>
      <c r="J1142" s="159">
        <v>100</v>
      </c>
      <c r="K1142" s="158">
        <v>8.7200000000000006</v>
      </c>
      <c r="L1142" s="179">
        <v>2</v>
      </c>
      <c r="M1142" s="148" t="s">
        <v>966</v>
      </c>
    </row>
    <row r="1143" spans="1:13" x14ac:dyDescent="0.25">
      <c r="A1143" s="149" t="s">
        <v>937</v>
      </c>
      <c r="B1143" s="32" t="s">
        <v>17</v>
      </c>
      <c r="C1143" s="32" t="s">
        <v>17</v>
      </c>
      <c r="D1143" s="32" t="s">
        <v>17</v>
      </c>
      <c r="E1143" s="32" t="s">
        <v>17</v>
      </c>
      <c r="F1143" s="32" t="s">
        <v>17</v>
      </c>
      <c r="G1143" s="150">
        <v>146.56</v>
      </c>
      <c r="H1143" s="148" t="s">
        <v>2124</v>
      </c>
      <c r="I1143" s="156" t="s">
        <v>944</v>
      </c>
      <c r="J1143" s="159">
        <v>100</v>
      </c>
      <c r="K1143" s="158">
        <v>9.16</v>
      </c>
      <c r="L1143" s="179">
        <v>16</v>
      </c>
      <c r="M1143" s="148" t="s">
        <v>966</v>
      </c>
    </row>
    <row r="1144" spans="1:13" x14ac:dyDescent="0.25">
      <c r="A1144" s="149" t="s">
        <v>937</v>
      </c>
      <c r="B1144" s="32" t="s">
        <v>17</v>
      </c>
      <c r="C1144" s="32" t="s">
        <v>17</v>
      </c>
      <c r="D1144" s="32" t="s">
        <v>17</v>
      </c>
      <c r="E1144" s="32" t="s">
        <v>17</v>
      </c>
      <c r="F1144" s="32" t="s">
        <v>17</v>
      </c>
      <c r="G1144" s="150">
        <v>18.32</v>
      </c>
      <c r="H1144" s="148" t="s">
        <v>2124</v>
      </c>
      <c r="I1144" s="156" t="s">
        <v>944</v>
      </c>
      <c r="J1144" s="159">
        <v>100</v>
      </c>
      <c r="K1144" s="158">
        <v>9.16</v>
      </c>
      <c r="L1144" s="179">
        <v>2</v>
      </c>
      <c r="M1144" s="148" t="s">
        <v>966</v>
      </c>
    </row>
    <row r="1145" spans="1:13" x14ac:dyDescent="0.25">
      <c r="A1145" s="149" t="s">
        <v>935</v>
      </c>
      <c r="B1145" s="32" t="s">
        <v>17</v>
      </c>
      <c r="C1145" s="32" t="s">
        <v>17</v>
      </c>
      <c r="D1145" s="32" t="s">
        <v>17</v>
      </c>
      <c r="E1145" s="32" t="s">
        <v>17</v>
      </c>
      <c r="F1145" s="32" t="s">
        <v>17</v>
      </c>
      <c r="G1145" s="150">
        <v>9.66</v>
      </c>
      <c r="H1145" s="148" t="s">
        <v>2254</v>
      </c>
      <c r="I1145" s="156" t="s">
        <v>944</v>
      </c>
      <c r="J1145" s="159">
        <v>100</v>
      </c>
      <c r="K1145" s="158">
        <v>4.83</v>
      </c>
      <c r="L1145" s="179">
        <v>2</v>
      </c>
      <c r="M1145" s="148" t="s">
        <v>966</v>
      </c>
    </row>
    <row r="1146" spans="1:13" x14ac:dyDescent="0.25">
      <c r="A1146" s="149" t="s">
        <v>1916</v>
      </c>
      <c r="B1146" s="32" t="s">
        <v>17</v>
      </c>
      <c r="C1146" s="32" t="s">
        <v>17</v>
      </c>
      <c r="D1146" s="32" t="s">
        <v>17</v>
      </c>
      <c r="E1146" s="32" t="s">
        <v>17</v>
      </c>
      <c r="F1146" s="32" t="s">
        <v>17</v>
      </c>
      <c r="G1146" s="150">
        <v>326.18700000000001</v>
      </c>
      <c r="H1146" s="148" t="s">
        <v>2258</v>
      </c>
      <c r="I1146" s="156" t="s">
        <v>944</v>
      </c>
      <c r="J1146" s="159">
        <v>1</v>
      </c>
      <c r="K1146" s="158">
        <v>1.2081</v>
      </c>
      <c r="L1146" s="179">
        <v>270</v>
      </c>
      <c r="M1146" s="148" t="s">
        <v>966</v>
      </c>
    </row>
    <row r="1147" spans="1:13" x14ac:dyDescent="0.25">
      <c r="A1147" s="149" t="s">
        <v>941</v>
      </c>
      <c r="B1147" s="32" t="s">
        <v>17</v>
      </c>
      <c r="C1147" s="32" t="s">
        <v>17</v>
      </c>
      <c r="D1147" s="32" t="s">
        <v>17</v>
      </c>
      <c r="E1147" s="32" t="s">
        <v>17</v>
      </c>
      <c r="F1147" s="32" t="s">
        <v>17</v>
      </c>
      <c r="G1147" s="150">
        <v>33.577500000000001</v>
      </c>
      <c r="H1147" s="148" t="s">
        <v>2259</v>
      </c>
      <c r="I1147" s="156" t="s">
        <v>922</v>
      </c>
      <c r="J1147" s="159">
        <v>1</v>
      </c>
      <c r="K1147" s="158">
        <v>6.72</v>
      </c>
      <c r="L1147" s="179">
        <v>5</v>
      </c>
      <c r="M1147" s="148" t="s">
        <v>966</v>
      </c>
    </row>
    <row r="1148" spans="1:13" x14ac:dyDescent="0.25">
      <c r="A1148" s="149" t="s">
        <v>1307</v>
      </c>
      <c r="B1148" s="32" t="s">
        <v>17</v>
      </c>
      <c r="C1148" s="32" t="s">
        <v>17</v>
      </c>
      <c r="D1148" s="32" t="s">
        <v>17</v>
      </c>
      <c r="E1148" s="32" t="s">
        <v>17</v>
      </c>
      <c r="F1148" s="32" t="s">
        <v>17</v>
      </c>
      <c r="G1148" s="150">
        <v>40.163200000000003</v>
      </c>
      <c r="H1148" s="148" t="s">
        <v>2131</v>
      </c>
      <c r="I1148" s="156" t="s">
        <v>922</v>
      </c>
      <c r="J1148" s="159">
        <v>5</v>
      </c>
      <c r="K1148" s="158">
        <v>20.079999999999998</v>
      </c>
      <c r="L1148" s="179">
        <v>2</v>
      </c>
      <c r="M1148" s="148" t="s">
        <v>966</v>
      </c>
    </row>
    <row r="1149" spans="1:13" x14ac:dyDescent="0.25">
      <c r="A1149" s="149" t="s">
        <v>2247</v>
      </c>
      <c r="B1149" s="32" t="s">
        <v>17</v>
      </c>
      <c r="C1149" s="32" t="s">
        <v>17</v>
      </c>
      <c r="D1149" s="32" t="s">
        <v>17</v>
      </c>
      <c r="E1149" s="32" t="s">
        <v>17</v>
      </c>
      <c r="F1149" s="32" t="s">
        <v>17</v>
      </c>
      <c r="G1149" s="150">
        <v>20.388500000000001</v>
      </c>
      <c r="H1149" s="180" t="s">
        <v>2259</v>
      </c>
      <c r="I1149" s="156" t="s">
        <v>922</v>
      </c>
      <c r="J1149" s="159">
        <v>1</v>
      </c>
      <c r="K1149" s="158">
        <v>4.08</v>
      </c>
      <c r="L1149" s="179">
        <v>5</v>
      </c>
      <c r="M1149" s="148" t="s">
        <v>966</v>
      </c>
    </row>
    <row r="1150" spans="1:13" x14ac:dyDescent="0.25">
      <c r="A1150" s="149"/>
      <c r="B1150" s="32" t="s">
        <v>17</v>
      </c>
      <c r="C1150" s="32" t="s">
        <v>17</v>
      </c>
      <c r="D1150" s="32" t="s">
        <v>17</v>
      </c>
      <c r="E1150" s="32" t="s">
        <v>17</v>
      </c>
      <c r="F1150" s="32" t="s">
        <v>17</v>
      </c>
      <c r="G1150" s="150"/>
      <c r="H1150" s="148"/>
      <c r="I1150" s="156"/>
      <c r="J1150" s="159"/>
      <c r="K1150" s="158"/>
      <c r="L1150" s="179"/>
      <c r="M1150" s="148" t="s">
        <v>966</v>
      </c>
    </row>
    <row r="1151" spans="1:13" s="33" customFormat="1" ht="39.6" x14ac:dyDescent="0.25">
      <c r="A1151" s="26" t="s">
        <v>931</v>
      </c>
      <c r="B1151" s="27" t="s">
        <v>17</v>
      </c>
      <c r="C1151" s="27" t="s">
        <v>17</v>
      </c>
      <c r="D1151" s="27" t="s">
        <v>17</v>
      </c>
      <c r="E1151" s="27" t="s">
        <v>17</v>
      </c>
      <c r="F1151" s="146" t="s">
        <v>17</v>
      </c>
      <c r="G1151" s="31">
        <f>G1152+G1154+G1161+G1166+G1170</f>
        <v>3766.1867999999999</v>
      </c>
      <c r="H1151" s="27" t="s">
        <v>17</v>
      </c>
      <c r="I1151" s="27" t="s">
        <v>17</v>
      </c>
      <c r="J1151" s="27" t="s">
        <v>17</v>
      </c>
      <c r="K1151" s="27" t="s">
        <v>17</v>
      </c>
      <c r="L1151" s="27" t="s">
        <v>17</v>
      </c>
      <c r="M1151" s="27" t="s">
        <v>17</v>
      </c>
    </row>
    <row r="1152" spans="1:13" s="145" customFormat="1" x14ac:dyDescent="0.3">
      <c r="A1152" s="151" t="s">
        <v>868</v>
      </c>
      <c r="B1152" s="152"/>
      <c r="C1152" s="152"/>
      <c r="D1152" s="152"/>
      <c r="E1152" s="152"/>
      <c r="F1152" s="153"/>
      <c r="G1152" s="154">
        <f>SUM(G1153)</f>
        <v>228.48</v>
      </c>
      <c r="H1152" s="152"/>
      <c r="I1152" s="152"/>
      <c r="J1152" s="152"/>
      <c r="K1152" s="152"/>
      <c r="L1152" s="155"/>
      <c r="M1152" s="152"/>
    </row>
    <row r="1153" spans="1:13" s="30" customFormat="1" ht="26.4" x14ac:dyDescent="0.25">
      <c r="A1153" s="149" t="s">
        <v>1010</v>
      </c>
      <c r="B1153" s="32" t="s">
        <v>17</v>
      </c>
      <c r="C1153" s="32" t="s">
        <v>17</v>
      </c>
      <c r="D1153" s="32" t="s">
        <v>17</v>
      </c>
      <c r="E1153" s="32" t="s">
        <v>17</v>
      </c>
      <c r="F1153" s="32" t="s">
        <v>17</v>
      </c>
      <c r="G1153" s="150">
        <v>228.48</v>
      </c>
      <c r="H1153" s="148" t="s">
        <v>1012</v>
      </c>
      <c r="I1153" s="156" t="s">
        <v>944</v>
      </c>
      <c r="J1153" s="159">
        <v>100</v>
      </c>
      <c r="K1153" s="158">
        <v>22.847999999999999</v>
      </c>
      <c r="L1153" s="179">
        <v>10</v>
      </c>
      <c r="M1153" s="148" t="s">
        <v>1011</v>
      </c>
    </row>
    <row r="1154" spans="1:13" s="145" customFormat="1" x14ac:dyDescent="0.3">
      <c r="A1154" s="151" t="s">
        <v>888</v>
      </c>
      <c r="B1154" s="152"/>
      <c r="C1154" s="152"/>
      <c r="D1154" s="152"/>
      <c r="E1154" s="152"/>
      <c r="F1154" s="153"/>
      <c r="G1154" s="154">
        <f>SUM(G1155:G1160)</f>
        <v>929.726</v>
      </c>
      <c r="H1154" s="152"/>
      <c r="I1154" s="152"/>
      <c r="J1154" s="152"/>
      <c r="K1154" s="152"/>
      <c r="L1154" s="155"/>
      <c r="M1154" s="152"/>
    </row>
    <row r="1155" spans="1:13" s="30" customFormat="1" ht="34.5" customHeight="1" x14ac:dyDescent="0.25">
      <c r="A1155" s="149" t="s">
        <v>1013</v>
      </c>
      <c r="B1155" s="32" t="s">
        <v>17</v>
      </c>
      <c r="C1155" s="32" t="s">
        <v>17</v>
      </c>
      <c r="D1155" s="32" t="s">
        <v>17</v>
      </c>
      <c r="E1155" s="32" t="s">
        <v>17</v>
      </c>
      <c r="F1155" s="32" t="s">
        <v>17</v>
      </c>
      <c r="G1155" s="150">
        <v>31.46</v>
      </c>
      <c r="H1155" s="148" t="s">
        <v>1020</v>
      </c>
      <c r="I1155" s="156" t="s">
        <v>944</v>
      </c>
      <c r="J1155" s="159">
        <v>10</v>
      </c>
      <c r="K1155" s="158">
        <v>15.73</v>
      </c>
      <c r="L1155" s="179">
        <v>2</v>
      </c>
      <c r="M1155" s="148" t="s">
        <v>1011</v>
      </c>
    </row>
    <row r="1156" spans="1:13" s="30" customFormat="1" ht="34.5" customHeight="1" x14ac:dyDescent="0.25">
      <c r="A1156" s="149" t="s">
        <v>1014</v>
      </c>
      <c r="B1156" s="32" t="s">
        <v>17</v>
      </c>
      <c r="C1156" s="32" t="s">
        <v>17</v>
      </c>
      <c r="D1156" s="32" t="s">
        <v>17</v>
      </c>
      <c r="E1156" s="32" t="s">
        <v>17</v>
      </c>
      <c r="F1156" s="32" t="s">
        <v>17</v>
      </c>
      <c r="G1156" s="150">
        <v>39.93</v>
      </c>
      <c r="H1156" s="148" t="s">
        <v>1020</v>
      </c>
      <c r="I1156" s="156" t="s">
        <v>1019</v>
      </c>
      <c r="J1156" s="159">
        <v>1</v>
      </c>
      <c r="K1156" s="158">
        <v>3.9929999999999999</v>
      </c>
      <c r="L1156" s="179">
        <v>10</v>
      </c>
      <c r="M1156" s="148" t="s">
        <v>1011</v>
      </c>
    </row>
    <row r="1157" spans="1:13" s="30" customFormat="1" ht="25.5" customHeight="1" x14ac:dyDescent="0.25">
      <c r="A1157" s="149" t="s">
        <v>1015</v>
      </c>
      <c r="B1157" s="32" t="s">
        <v>17</v>
      </c>
      <c r="C1157" s="32" t="s">
        <v>17</v>
      </c>
      <c r="D1157" s="32" t="s">
        <v>17</v>
      </c>
      <c r="E1157" s="32" t="s">
        <v>17</v>
      </c>
      <c r="F1157" s="32" t="s">
        <v>17</v>
      </c>
      <c r="G1157" s="150">
        <v>11.616</v>
      </c>
      <c r="H1157" s="148" t="s">
        <v>1020</v>
      </c>
      <c r="I1157" s="156" t="s">
        <v>1019</v>
      </c>
      <c r="J1157" s="159">
        <v>100</v>
      </c>
      <c r="K1157" s="158">
        <v>5.8079999999999998</v>
      </c>
      <c r="L1157" s="179">
        <v>2</v>
      </c>
      <c r="M1157" s="148" t="s">
        <v>1011</v>
      </c>
    </row>
    <row r="1158" spans="1:13" s="30" customFormat="1" ht="25.5" customHeight="1" x14ac:dyDescent="0.25">
      <c r="A1158" s="149" t="s">
        <v>1016</v>
      </c>
      <c r="B1158" s="32" t="s">
        <v>17</v>
      </c>
      <c r="C1158" s="32" t="s">
        <v>17</v>
      </c>
      <c r="D1158" s="32" t="s">
        <v>17</v>
      </c>
      <c r="E1158" s="32" t="s">
        <v>17</v>
      </c>
      <c r="F1158" s="32" t="s">
        <v>17</v>
      </c>
      <c r="G1158" s="150">
        <v>282.24</v>
      </c>
      <c r="H1158" s="148" t="s">
        <v>1021</v>
      </c>
      <c r="I1158" s="156" t="s">
        <v>944</v>
      </c>
      <c r="J1158" s="159">
        <v>100</v>
      </c>
      <c r="K1158" s="158">
        <v>14.112</v>
      </c>
      <c r="L1158" s="179">
        <v>20</v>
      </c>
      <c r="M1158" s="148" t="s">
        <v>1011</v>
      </c>
    </row>
    <row r="1159" spans="1:13" s="30" customFormat="1" ht="25.5" customHeight="1" x14ac:dyDescent="0.25">
      <c r="A1159" s="149" t="s">
        <v>1017</v>
      </c>
      <c r="B1159" s="32" t="s">
        <v>17</v>
      </c>
      <c r="C1159" s="32" t="s">
        <v>17</v>
      </c>
      <c r="D1159" s="32" t="s">
        <v>17</v>
      </c>
      <c r="E1159" s="32" t="s">
        <v>17</v>
      </c>
      <c r="F1159" s="32" t="s">
        <v>17</v>
      </c>
      <c r="G1159" s="150">
        <v>423.36</v>
      </c>
      <c r="H1159" s="148" t="s">
        <v>1021</v>
      </c>
      <c r="I1159" s="156" t="s">
        <v>944</v>
      </c>
      <c r="J1159" s="159">
        <v>100</v>
      </c>
      <c r="K1159" s="158">
        <v>14.112</v>
      </c>
      <c r="L1159" s="179">
        <v>30</v>
      </c>
      <c r="M1159" s="148" t="s">
        <v>1011</v>
      </c>
    </row>
    <row r="1160" spans="1:13" s="30" customFormat="1" ht="25.5" customHeight="1" x14ac:dyDescent="0.25">
      <c r="A1160" s="149" t="s">
        <v>1018</v>
      </c>
      <c r="B1160" s="32" t="s">
        <v>17</v>
      </c>
      <c r="C1160" s="32" t="s">
        <v>17</v>
      </c>
      <c r="D1160" s="32" t="s">
        <v>17</v>
      </c>
      <c r="E1160" s="32" t="s">
        <v>17</v>
      </c>
      <c r="F1160" s="32" t="s">
        <v>17</v>
      </c>
      <c r="G1160" s="150">
        <v>141.12</v>
      </c>
      <c r="H1160" s="148" t="s">
        <v>1021</v>
      </c>
      <c r="I1160" s="156" t="s">
        <v>944</v>
      </c>
      <c r="J1160" s="159">
        <v>150</v>
      </c>
      <c r="K1160" s="158">
        <v>14.112</v>
      </c>
      <c r="L1160" s="179">
        <v>10</v>
      </c>
      <c r="M1160" s="148" t="s">
        <v>1011</v>
      </c>
    </row>
    <row r="1161" spans="1:13" s="145" customFormat="1" x14ac:dyDescent="0.3">
      <c r="A1161" s="151" t="s">
        <v>1300</v>
      </c>
      <c r="B1161" s="152"/>
      <c r="C1161" s="152"/>
      <c r="D1161" s="152"/>
      <c r="E1161" s="152"/>
      <c r="F1161" s="153"/>
      <c r="G1161" s="154">
        <f>SUM(G1162:G1165)</f>
        <v>1060.7008000000001</v>
      </c>
      <c r="H1161" s="152"/>
      <c r="I1161" s="152"/>
      <c r="J1161" s="152"/>
      <c r="K1161" s="152"/>
      <c r="L1161" s="155"/>
      <c r="M1161" s="152"/>
    </row>
    <row r="1162" spans="1:13" s="30" customFormat="1" ht="43.5" customHeight="1" x14ac:dyDescent="0.25">
      <c r="A1162" s="149" t="s">
        <v>1326</v>
      </c>
      <c r="B1162" s="32" t="s">
        <v>17</v>
      </c>
      <c r="C1162" s="32" t="s">
        <v>17</v>
      </c>
      <c r="D1162" s="32" t="s">
        <v>17</v>
      </c>
      <c r="E1162" s="32" t="s">
        <v>17</v>
      </c>
      <c r="F1162" s="32" t="s">
        <v>17</v>
      </c>
      <c r="G1162" s="150">
        <v>350.34</v>
      </c>
      <c r="H1162" s="148" t="s">
        <v>1330</v>
      </c>
      <c r="I1162" s="156" t="s">
        <v>944</v>
      </c>
      <c r="J1162" s="159">
        <v>200</v>
      </c>
      <c r="K1162" s="158">
        <v>350.34</v>
      </c>
      <c r="L1162" s="179">
        <v>1</v>
      </c>
      <c r="M1162" s="148" t="s">
        <v>1011</v>
      </c>
    </row>
    <row r="1163" spans="1:13" s="30" customFormat="1" ht="34.5" customHeight="1" x14ac:dyDescent="0.25">
      <c r="A1163" s="149" t="s">
        <v>1327</v>
      </c>
      <c r="B1163" s="32" t="s">
        <v>17</v>
      </c>
      <c r="C1163" s="32" t="s">
        <v>17</v>
      </c>
      <c r="D1163" s="32" t="s">
        <v>17</v>
      </c>
      <c r="E1163" s="32" t="s">
        <v>17</v>
      </c>
      <c r="F1163" s="32" t="s">
        <v>17</v>
      </c>
      <c r="G1163" s="150">
        <v>164.988</v>
      </c>
      <c r="H1163" s="148" t="s">
        <v>1331</v>
      </c>
      <c r="I1163" s="156" t="s">
        <v>1019</v>
      </c>
      <c r="J1163" s="159">
        <v>150</v>
      </c>
      <c r="K1163" s="158">
        <v>16.498799999999999</v>
      </c>
      <c r="L1163" s="179">
        <v>10</v>
      </c>
      <c r="M1163" s="148" t="s">
        <v>1011</v>
      </c>
    </row>
    <row r="1164" spans="1:13" s="30" customFormat="1" ht="25.5" customHeight="1" x14ac:dyDescent="0.25">
      <c r="A1164" s="149" t="s">
        <v>1328</v>
      </c>
      <c r="B1164" s="32" t="s">
        <v>17</v>
      </c>
      <c r="C1164" s="32" t="s">
        <v>17</v>
      </c>
      <c r="D1164" s="32" t="s">
        <v>17</v>
      </c>
      <c r="E1164" s="32" t="s">
        <v>17</v>
      </c>
      <c r="F1164" s="32" t="s">
        <v>17</v>
      </c>
      <c r="G1164" s="150">
        <v>272.68639999999999</v>
      </c>
      <c r="H1164" s="148" t="s">
        <v>1331</v>
      </c>
      <c r="I1164" s="156" t="s">
        <v>1019</v>
      </c>
      <c r="J1164" s="159">
        <v>100</v>
      </c>
      <c r="K1164" s="158">
        <v>13.634320000000001</v>
      </c>
      <c r="L1164" s="179">
        <v>20</v>
      </c>
      <c r="M1164" s="148" t="s">
        <v>1011</v>
      </c>
    </row>
    <row r="1165" spans="1:13" s="30" customFormat="1" ht="25.5" customHeight="1" x14ac:dyDescent="0.25">
      <c r="A1165" s="149" t="s">
        <v>1329</v>
      </c>
      <c r="B1165" s="32" t="s">
        <v>17</v>
      </c>
      <c r="C1165" s="32" t="s">
        <v>17</v>
      </c>
      <c r="D1165" s="32" t="s">
        <v>17</v>
      </c>
      <c r="E1165" s="32" t="s">
        <v>17</v>
      </c>
      <c r="F1165" s="32" t="s">
        <v>17</v>
      </c>
      <c r="G1165" s="150">
        <v>272.68639999999999</v>
      </c>
      <c r="H1165" s="148" t="s">
        <v>1331</v>
      </c>
      <c r="I1165" s="156" t="s">
        <v>944</v>
      </c>
      <c r="J1165" s="159">
        <v>100</v>
      </c>
      <c r="K1165" s="158">
        <v>13.634320000000001</v>
      </c>
      <c r="L1165" s="179">
        <v>20</v>
      </c>
      <c r="M1165" s="148" t="s">
        <v>1011</v>
      </c>
    </row>
    <row r="1166" spans="1:13" s="145" customFormat="1" x14ac:dyDescent="0.3">
      <c r="A1166" s="151" t="s">
        <v>1403</v>
      </c>
      <c r="B1166" s="152"/>
      <c r="C1166" s="152"/>
      <c r="D1166" s="152"/>
      <c r="E1166" s="152"/>
      <c r="F1166" s="153"/>
      <c r="G1166" s="154">
        <f>SUM(G1167:G1169)</f>
        <v>726</v>
      </c>
      <c r="H1166" s="152"/>
      <c r="I1166" s="152"/>
      <c r="J1166" s="152"/>
      <c r="K1166" s="152"/>
      <c r="L1166" s="155"/>
      <c r="M1166" s="152"/>
    </row>
    <row r="1167" spans="1:13" s="30" customFormat="1" ht="43.5" customHeight="1" x14ac:dyDescent="0.25">
      <c r="A1167" s="149" t="s">
        <v>1482</v>
      </c>
      <c r="B1167" s="32" t="s">
        <v>17</v>
      </c>
      <c r="C1167" s="32" t="s">
        <v>17</v>
      </c>
      <c r="D1167" s="32" t="s">
        <v>17</v>
      </c>
      <c r="E1167" s="32" t="s">
        <v>17</v>
      </c>
      <c r="F1167" s="32" t="s">
        <v>17</v>
      </c>
      <c r="G1167" s="150">
        <v>290.39999999999998</v>
      </c>
      <c r="H1167" s="148" t="s">
        <v>1485</v>
      </c>
      <c r="I1167" s="156" t="s">
        <v>944</v>
      </c>
      <c r="J1167" s="159">
        <v>100</v>
      </c>
      <c r="K1167" s="158">
        <v>14.52</v>
      </c>
      <c r="L1167" s="179">
        <v>20</v>
      </c>
      <c r="M1167" s="148" t="s">
        <v>1011</v>
      </c>
    </row>
    <row r="1168" spans="1:13" s="30" customFormat="1" ht="34.5" customHeight="1" x14ac:dyDescent="0.25">
      <c r="A1168" s="149" t="s">
        <v>1483</v>
      </c>
      <c r="B1168" s="32" t="s">
        <v>17</v>
      </c>
      <c r="C1168" s="32" t="s">
        <v>17</v>
      </c>
      <c r="D1168" s="32" t="s">
        <v>17</v>
      </c>
      <c r="E1168" s="32" t="s">
        <v>17</v>
      </c>
      <c r="F1168" s="32" t="s">
        <v>17</v>
      </c>
      <c r="G1168" s="150">
        <v>290.39999999999998</v>
      </c>
      <c r="H1168" s="148" t="s">
        <v>1485</v>
      </c>
      <c r="I1168" s="156" t="s">
        <v>1019</v>
      </c>
      <c r="J1168" s="159">
        <v>100</v>
      </c>
      <c r="K1168" s="158">
        <v>14.52</v>
      </c>
      <c r="L1168" s="179">
        <v>20</v>
      </c>
      <c r="M1168" s="148" t="s">
        <v>1011</v>
      </c>
    </row>
    <row r="1169" spans="1:13" s="30" customFormat="1" ht="25.5" customHeight="1" x14ac:dyDescent="0.25">
      <c r="A1169" s="149" t="s">
        <v>1484</v>
      </c>
      <c r="B1169" s="32" t="s">
        <v>17</v>
      </c>
      <c r="C1169" s="32" t="s">
        <v>17</v>
      </c>
      <c r="D1169" s="32" t="s">
        <v>17</v>
      </c>
      <c r="E1169" s="32" t="s">
        <v>17</v>
      </c>
      <c r="F1169" s="32" t="s">
        <v>17</v>
      </c>
      <c r="G1169" s="150">
        <v>145.19999999999999</v>
      </c>
      <c r="H1169" s="148" t="s">
        <v>1485</v>
      </c>
      <c r="I1169" s="156" t="s">
        <v>1019</v>
      </c>
      <c r="J1169" s="159">
        <v>100</v>
      </c>
      <c r="K1169" s="158">
        <v>14.52</v>
      </c>
      <c r="L1169" s="179">
        <v>10</v>
      </c>
      <c r="M1169" s="148" t="s">
        <v>1011</v>
      </c>
    </row>
    <row r="1170" spans="1:13" s="145" customFormat="1" x14ac:dyDescent="0.3">
      <c r="A1170" s="151" t="s">
        <v>1899</v>
      </c>
      <c r="B1170" s="152"/>
      <c r="C1170" s="152"/>
      <c r="D1170" s="152"/>
      <c r="E1170" s="152"/>
      <c r="F1170" s="153"/>
      <c r="G1170" s="154">
        <f>SUM(G1171:G1174)</f>
        <v>821.28000000000009</v>
      </c>
      <c r="H1170" s="152"/>
      <c r="I1170" s="152"/>
      <c r="J1170" s="152"/>
      <c r="K1170" s="152"/>
      <c r="L1170" s="155"/>
      <c r="M1170" s="152"/>
    </row>
    <row r="1171" spans="1:13" s="30" customFormat="1" ht="26.4" x14ac:dyDescent="0.25">
      <c r="A1171" s="149" t="s">
        <v>1901</v>
      </c>
      <c r="B1171" s="32" t="s">
        <v>17</v>
      </c>
      <c r="C1171" s="32" t="s">
        <v>17</v>
      </c>
      <c r="D1171" s="32" t="s">
        <v>17</v>
      </c>
      <c r="E1171" s="32" t="s">
        <v>17</v>
      </c>
      <c r="F1171" s="32" t="s">
        <v>17</v>
      </c>
      <c r="G1171" s="150">
        <v>259.84000000000003</v>
      </c>
      <c r="H1171" s="148" t="s">
        <v>1905</v>
      </c>
      <c r="I1171" s="156" t="s">
        <v>1019</v>
      </c>
      <c r="J1171" s="159">
        <v>100</v>
      </c>
      <c r="K1171" s="158">
        <v>12.992000000000001</v>
      </c>
      <c r="L1171" s="179">
        <v>20</v>
      </c>
      <c r="M1171" s="148" t="s">
        <v>1011</v>
      </c>
    </row>
    <row r="1172" spans="1:13" s="30" customFormat="1" ht="26.4" x14ac:dyDescent="0.25">
      <c r="A1172" s="149" t="s">
        <v>1902</v>
      </c>
      <c r="B1172" s="32" t="s">
        <v>17</v>
      </c>
      <c r="C1172" s="32" t="s">
        <v>17</v>
      </c>
      <c r="D1172" s="32" t="s">
        <v>17</v>
      </c>
      <c r="E1172" s="32" t="s">
        <v>17</v>
      </c>
      <c r="F1172" s="32" t="s">
        <v>17</v>
      </c>
      <c r="G1172" s="150">
        <v>259.84000000000003</v>
      </c>
      <c r="H1172" s="148" t="s">
        <v>1905</v>
      </c>
      <c r="I1172" s="156" t="s">
        <v>1019</v>
      </c>
      <c r="J1172" s="159">
        <v>100</v>
      </c>
      <c r="K1172" s="158">
        <v>12.992000000000001</v>
      </c>
      <c r="L1172" s="179">
        <v>20</v>
      </c>
      <c r="M1172" s="148" t="s">
        <v>1011</v>
      </c>
    </row>
    <row r="1173" spans="1:13" s="30" customFormat="1" ht="26.4" x14ac:dyDescent="0.25">
      <c r="A1173" s="149" t="s">
        <v>1903</v>
      </c>
      <c r="B1173" s="32" t="s">
        <v>17</v>
      </c>
      <c r="C1173" s="32" t="s">
        <v>17</v>
      </c>
      <c r="D1173" s="32" t="s">
        <v>17</v>
      </c>
      <c r="E1173" s="32" t="s">
        <v>17</v>
      </c>
      <c r="F1173" s="32" t="s">
        <v>17</v>
      </c>
      <c r="G1173" s="150">
        <v>259.84000000000003</v>
      </c>
      <c r="H1173" s="148" t="s">
        <v>1905</v>
      </c>
      <c r="I1173" s="156" t="s">
        <v>1019</v>
      </c>
      <c r="J1173" s="159">
        <v>100</v>
      </c>
      <c r="K1173" s="158">
        <v>12.992000000000001</v>
      </c>
      <c r="L1173" s="179">
        <v>20</v>
      </c>
      <c r="M1173" s="148" t="s">
        <v>1011</v>
      </c>
    </row>
    <row r="1174" spans="1:13" s="30" customFormat="1" ht="25.5" customHeight="1" x14ac:dyDescent="0.25">
      <c r="A1174" s="149" t="s">
        <v>1904</v>
      </c>
      <c r="B1174" s="32" t="s">
        <v>17</v>
      </c>
      <c r="C1174" s="32" t="s">
        <v>17</v>
      </c>
      <c r="D1174" s="32" t="s">
        <v>17</v>
      </c>
      <c r="E1174" s="32" t="s">
        <v>17</v>
      </c>
      <c r="F1174" s="32" t="s">
        <v>17</v>
      </c>
      <c r="G1174" s="150">
        <v>41.76</v>
      </c>
      <c r="H1174" s="148" t="s">
        <v>1906</v>
      </c>
      <c r="I1174" s="156" t="s">
        <v>1019</v>
      </c>
      <c r="J1174" s="159">
        <v>100</v>
      </c>
      <c r="K1174" s="158">
        <v>13.92</v>
      </c>
      <c r="L1174" s="179">
        <v>3</v>
      </c>
      <c r="M1174" s="148" t="s">
        <v>1011</v>
      </c>
    </row>
    <row r="1175" spans="1:13" s="33" customFormat="1" ht="26.4" x14ac:dyDescent="0.25">
      <c r="A1175" s="26" t="s">
        <v>932</v>
      </c>
      <c r="B1175" s="27" t="s">
        <v>17</v>
      </c>
      <c r="C1175" s="27" t="s">
        <v>17</v>
      </c>
      <c r="D1175" s="27" t="s">
        <v>17</v>
      </c>
      <c r="E1175" s="27" t="s">
        <v>17</v>
      </c>
      <c r="F1175" s="146" t="s">
        <v>17</v>
      </c>
      <c r="G1175" s="31">
        <f>G1176+G1179+G1183+G1188</f>
        <v>2955.79</v>
      </c>
      <c r="H1175" s="27" t="s">
        <v>17</v>
      </c>
      <c r="I1175" s="27" t="s">
        <v>17</v>
      </c>
      <c r="J1175" s="27" t="s">
        <v>17</v>
      </c>
      <c r="K1175" s="27" t="s">
        <v>17</v>
      </c>
      <c r="L1175" s="27" t="s">
        <v>17</v>
      </c>
      <c r="M1175" s="27" t="s">
        <v>17</v>
      </c>
    </row>
    <row r="1176" spans="1:13" s="145" customFormat="1" x14ac:dyDescent="0.3">
      <c r="A1176" s="151" t="s">
        <v>868</v>
      </c>
      <c r="B1176" s="152"/>
      <c r="C1176" s="152"/>
      <c r="D1176" s="152"/>
      <c r="E1176" s="152"/>
      <c r="F1176" s="153"/>
      <c r="G1176" s="154">
        <f>SUM(G1177:G1178)</f>
        <v>771.45600000000002</v>
      </c>
      <c r="H1176" s="152"/>
      <c r="I1176" s="152"/>
      <c r="J1176" s="152"/>
      <c r="K1176" s="152"/>
      <c r="L1176" s="155"/>
      <c r="M1176" s="152"/>
    </row>
    <row r="1177" spans="1:13" s="30" customFormat="1" ht="34.5" customHeight="1" x14ac:dyDescent="0.25">
      <c r="A1177" s="149" t="s">
        <v>996</v>
      </c>
      <c r="B1177" s="32" t="s">
        <v>17</v>
      </c>
      <c r="C1177" s="32" t="s">
        <v>17</v>
      </c>
      <c r="D1177" s="32" t="s">
        <v>17</v>
      </c>
      <c r="E1177" s="32" t="s">
        <v>17</v>
      </c>
      <c r="F1177" s="32" t="s">
        <v>17</v>
      </c>
      <c r="G1177" s="150">
        <v>385.72800000000001</v>
      </c>
      <c r="H1177" s="148" t="s">
        <v>997</v>
      </c>
      <c r="I1177" s="156" t="s">
        <v>944</v>
      </c>
      <c r="J1177" s="159">
        <v>3000</v>
      </c>
      <c r="K1177" s="158">
        <v>12.8576</v>
      </c>
      <c r="L1177" s="157">
        <v>30</v>
      </c>
      <c r="M1177" s="148" t="s">
        <v>998</v>
      </c>
    </row>
    <row r="1178" spans="1:13" s="30" customFormat="1" ht="34.5" customHeight="1" x14ac:dyDescent="0.25">
      <c r="A1178" s="149" t="s">
        <v>996</v>
      </c>
      <c r="B1178" s="32" t="s">
        <v>17</v>
      </c>
      <c r="C1178" s="32" t="s">
        <v>17</v>
      </c>
      <c r="D1178" s="32" t="s">
        <v>17</v>
      </c>
      <c r="E1178" s="32" t="s">
        <v>17</v>
      </c>
      <c r="F1178" s="32" t="s">
        <v>17</v>
      </c>
      <c r="G1178" s="150">
        <v>385.72800000000001</v>
      </c>
      <c r="H1178" s="148" t="s">
        <v>997</v>
      </c>
      <c r="I1178" s="156" t="s">
        <v>944</v>
      </c>
      <c r="J1178" s="159">
        <v>3000</v>
      </c>
      <c r="K1178" s="158">
        <v>12.8576</v>
      </c>
      <c r="L1178" s="157">
        <v>30</v>
      </c>
      <c r="M1178" s="148" t="s">
        <v>998</v>
      </c>
    </row>
    <row r="1179" spans="1:13" s="145" customFormat="1" x14ac:dyDescent="0.3">
      <c r="A1179" s="151" t="s">
        <v>888</v>
      </c>
      <c r="B1179" s="152"/>
      <c r="C1179" s="152"/>
      <c r="D1179" s="152"/>
      <c r="E1179" s="152"/>
      <c r="F1179" s="153"/>
      <c r="G1179" s="154">
        <f>SUM(G1180:G1182)</f>
        <v>552.83199999999999</v>
      </c>
      <c r="H1179" s="152"/>
      <c r="I1179" s="152"/>
      <c r="J1179" s="152"/>
      <c r="K1179" s="152"/>
      <c r="L1179" s="155"/>
      <c r="M1179" s="152"/>
    </row>
    <row r="1180" spans="1:13" s="30" customFormat="1" ht="34.5" customHeight="1" x14ac:dyDescent="0.25">
      <c r="A1180" s="149" t="s">
        <v>996</v>
      </c>
      <c r="B1180" s="32" t="s">
        <v>17</v>
      </c>
      <c r="C1180" s="32" t="s">
        <v>17</v>
      </c>
      <c r="D1180" s="32" t="s">
        <v>17</v>
      </c>
      <c r="E1180" s="32" t="s">
        <v>17</v>
      </c>
      <c r="F1180" s="32" t="s">
        <v>17</v>
      </c>
      <c r="G1180" s="150">
        <v>403.2</v>
      </c>
      <c r="H1180" s="148" t="s">
        <v>1000</v>
      </c>
      <c r="I1180" s="156" t="s">
        <v>944</v>
      </c>
      <c r="J1180" s="159">
        <v>3000</v>
      </c>
      <c r="K1180" s="158">
        <v>13.44</v>
      </c>
      <c r="L1180" s="157">
        <v>30</v>
      </c>
      <c r="M1180" s="148" t="s">
        <v>998</v>
      </c>
    </row>
    <row r="1181" spans="1:13" s="30" customFormat="1" ht="51" customHeight="1" x14ac:dyDescent="0.25">
      <c r="A1181" s="149" t="s">
        <v>999</v>
      </c>
      <c r="B1181" s="32" t="s">
        <v>17</v>
      </c>
      <c r="C1181" s="32" t="s">
        <v>17</v>
      </c>
      <c r="D1181" s="32" t="s">
        <v>17</v>
      </c>
      <c r="E1181" s="32" t="s">
        <v>17</v>
      </c>
      <c r="F1181" s="32" t="s">
        <v>17</v>
      </c>
      <c r="G1181" s="150">
        <v>71.231999999999999</v>
      </c>
      <c r="H1181" s="148" t="s">
        <v>1001</v>
      </c>
      <c r="I1181" s="156" t="s">
        <v>944</v>
      </c>
      <c r="J1181" s="159">
        <v>2000</v>
      </c>
      <c r="K1181" s="158">
        <v>1.7807999999999999</v>
      </c>
      <c r="L1181" s="157">
        <v>40</v>
      </c>
      <c r="M1181" s="148" t="s">
        <v>998</v>
      </c>
    </row>
    <row r="1182" spans="1:13" s="30" customFormat="1" ht="51" customHeight="1" x14ac:dyDescent="0.25">
      <c r="A1182" s="149" t="s">
        <v>999</v>
      </c>
      <c r="B1182" s="32" t="s">
        <v>17</v>
      </c>
      <c r="C1182" s="32" t="s">
        <v>17</v>
      </c>
      <c r="D1182" s="32" t="s">
        <v>17</v>
      </c>
      <c r="E1182" s="32" t="s">
        <v>17</v>
      </c>
      <c r="F1182" s="32" t="s">
        <v>17</v>
      </c>
      <c r="G1182" s="150">
        <v>78.400000000000006</v>
      </c>
      <c r="H1182" s="148" t="s">
        <v>1002</v>
      </c>
      <c r="I1182" s="156" t="s">
        <v>944</v>
      </c>
      <c r="J1182" s="159">
        <v>2000</v>
      </c>
      <c r="K1182" s="158">
        <v>1.96</v>
      </c>
      <c r="L1182" s="157">
        <v>40</v>
      </c>
      <c r="M1182" s="148" t="s">
        <v>998</v>
      </c>
    </row>
    <row r="1183" spans="1:13" s="145" customFormat="1" x14ac:dyDescent="0.3">
      <c r="A1183" s="151" t="s">
        <v>1300</v>
      </c>
      <c r="B1183" s="152"/>
      <c r="C1183" s="152"/>
      <c r="D1183" s="152"/>
      <c r="E1183" s="152"/>
      <c r="F1183" s="153"/>
      <c r="G1183" s="154">
        <f>SUM(G1184:G1187)</f>
        <v>1255.184</v>
      </c>
      <c r="H1183" s="152"/>
      <c r="I1183" s="152"/>
      <c r="J1183" s="152"/>
      <c r="K1183" s="152"/>
      <c r="L1183" s="155"/>
      <c r="M1183" s="152"/>
    </row>
    <row r="1184" spans="1:13" s="30" customFormat="1" ht="34.5" customHeight="1" x14ac:dyDescent="0.25">
      <c r="A1184" s="149" t="s">
        <v>996</v>
      </c>
      <c r="B1184" s="32" t="s">
        <v>17</v>
      </c>
      <c r="C1184" s="32" t="s">
        <v>17</v>
      </c>
      <c r="D1184" s="32" t="s">
        <v>17</v>
      </c>
      <c r="E1184" s="32" t="s">
        <v>17</v>
      </c>
      <c r="F1184" s="32" t="s">
        <v>17</v>
      </c>
      <c r="G1184" s="150">
        <v>587.43999999999994</v>
      </c>
      <c r="H1184" s="148" t="s">
        <v>1324</v>
      </c>
      <c r="I1184" s="156" t="s">
        <v>944</v>
      </c>
      <c r="J1184" s="159">
        <v>5000</v>
      </c>
      <c r="K1184" s="158">
        <v>11.748799999999999</v>
      </c>
      <c r="L1184" s="157">
        <v>50</v>
      </c>
      <c r="M1184" s="148" t="s">
        <v>998</v>
      </c>
    </row>
    <row r="1185" spans="1:13" s="30" customFormat="1" ht="51" customHeight="1" x14ac:dyDescent="0.25">
      <c r="A1185" s="149" t="s">
        <v>996</v>
      </c>
      <c r="B1185" s="32" t="s">
        <v>17</v>
      </c>
      <c r="C1185" s="32" t="s">
        <v>17</v>
      </c>
      <c r="D1185" s="32" t="s">
        <v>17</v>
      </c>
      <c r="E1185" s="32" t="s">
        <v>17</v>
      </c>
      <c r="F1185" s="32" t="s">
        <v>17</v>
      </c>
      <c r="G1185" s="150">
        <v>268.8</v>
      </c>
      <c r="H1185" s="148" t="s">
        <v>1324</v>
      </c>
      <c r="I1185" s="156" t="s">
        <v>944</v>
      </c>
      <c r="J1185" s="159">
        <v>2000</v>
      </c>
      <c r="K1185" s="158">
        <v>13.44</v>
      </c>
      <c r="L1185" s="157">
        <v>20</v>
      </c>
      <c r="M1185" s="148" t="s">
        <v>998</v>
      </c>
    </row>
    <row r="1186" spans="1:13" s="30" customFormat="1" ht="51" customHeight="1" x14ac:dyDescent="0.25">
      <c r="A1186" s="149" t="s">
        <v>996</v>
      </c>
      <c r="B1186" s="32" t="s">
        <v>17</v>
      </c>
      <c r="C1186" s="32" t="s">
        <v>17</v>
      </c>
      <c r="D1186" s="32" t="s">
        <v>17</v>
      </c>
      <c r="E1186" s="32" t="s">
        <v>17</v>
      </c>
      <c r="F1186" s="32" t="s">
        <v>17</v>
      </c>
      <c r="G1186" s="150">
        <v>246.17599999999999</v>
      </c>
      <c r="H1186" s="148" t="s">
        <v>1324</v>
      </c>
      <c r="I1186" s="156" t="s">
        <v>944</v>
      </c>
      <c r="J1186" s="159">
        <v>2000</v>
      </c>
      <c r="K1186" s="158">
        <v>12.3088</v>
      </c>
      <c r="L1186" s="157">
        <v>20</v>
      </c>
      <c r="M1186" s="148" t="s">
        <v>998</v>
      </c>
    </row>
    <row r="1187" spans="1:13" s="30" customFormat="1" ht="51" customHeight="1" x14ac:dyDescent="0.25">
      <c r="A1187" s="149" t="s">
        <v>999</v>
      </c>
      <c r="B1187" s="32" t="s">
        <v>17</v>
      </c>
      <c r="C1187" s="32" t="s">
        <v>17</v>
      </c>
      <c r="D1187" s="32" t="s">
        <v>17</v>
      </c>
      <c r="E1187" s="32" t="s">
        <v>17</v>
      </c>
      <c r="F1187" s="32" t="s">
        <v>17</v>
      </c>
      <c r="G1187" s="150">
        <v>152.768</v>
      </c>
      <c r="H1187" s="148" t="s">
        <v>1325</v>
      </c>
      <c r="I1187" s="156" t="s">
        <v>944</v>
      </c>
      <c r="J1187" s="159">
        <v>4000</v>
      </c>
      <c r="K1187" s="158">
        <v>1.9096</v>
      </c>
      <c r="L1187" s="157">
        <v>80</v>
      </c>
      <c r="M1187" s="148" t="s">
        <v>998</v>
      </c>
    </row>
    <row r="1188" spans="1:13" s="145" customFormat="1" x14ac:dyDescent="0.3">
      <c r="A1188" s="151" t="s">
        <v>2223</v>
      </c>
      <c r="B1188" s="152"/>
      <c r="C1188" s="152"/>
      <c r="D1188" s="152"/>
      <c r="E1188" s="152"/>
      <c r="F1188" s="153"/>
      <c r="G1188" s="154">
        <f>G1189</f>
        <v>376.31799999999998</v>
      </c>
      <c r="H1188" s="152"/>
      <c r="I1188" s="152"/>
      <c r="J1188" s="152"/>
      <c r="K1188" s="152"/>
      <c r="L1188" s="155"/>
      <c r="M1188" s="152"/>
    </row>
    <row r="1189" spans="1:13" s="30" customFormat="1" ht="34.5" customHeight="1" x14ac:dyDescent="0.25">
      <c r="A1189" s="149" t="s">
        <v>996</v>
      </c>
      <c r="B1189" s="32" t="s">
        <v>17</v>
      </c>
      <c r="C1189" s="32" t="s">
        <v>17</v>
      </c>
      <c r="D1189" s="32" t="s">
        <v>17</v>
      </c>
      <c r="E1189" s="32" t="s">
        <v>17</v>
      </c>
      <c r="F1189" s="32" t="s">
        <v>17</v>
      </c>
      <c r="G1189" s="150">
        <v>376.31799999999998</v>
      </c>
      <c r="H1189" s="148" t="s">
        <v>2260</v>
      </c>
      <c r="I1189" s="156" t="s">
        <v>944</v>
      </c>
      <c r="J1189" s="159">
        <v>3000</v>
      </c>
      <c r="K1189" s="158">
        <v>18.82</v>
      </c>
      <c r="L1189" s="157">
        <v>20</v>
      </c>
      <c r="M1189" s="148" t="s">
        <v>998</v>
      </c>
    </row>
    <row r="1190" spans="1:13" s="33" customFormat="1" ht="26.4" x14ac:dyDescent="0.25">
      <c r="A1190" s="26" t="s">
        <v>933</v>
      </c>
      <c r="B1190" s="27" t="s">
        <v>17</v>
      </c>
      <c r="C1190" s="27" t="s">
        <v>17</v>
      </c>
      <c r="D1190" s="27" t="s">
        <v>17</v>
      </c>
      <c r="E1190" s="27" t="s">
        <v>17</v>
      </c>
      <c r="F1190" s="146" t="s">
        <v>17</v>
      </c>
      <c r="G1190" s="31">
        <f>G1191+G1195+G1212+G1215+G1229</f>
        <v>4126.0017000000007</v>
      </c>
      <c r="H1190" s="27" t="s">
        <v>17</v>
      </c>
      <c r="I1190" s="27" t="s">
        <v>17</v>
      </c>
      <c r="J1190" s="27" t="s">
        <v>17</v>
      </c>
      <c r="K1190" s="27" t="s">
        <v>17</v>
      </c>
      <c r="L1190" s="27" t="s">
        <v>17</v>
      </c>
      <c r="M1190" s="27" t="s">
        <v>17</v>
      </c>
    </row>
    <row r="1191" spans="1:13" s="145" customFormat="1" x14ac:dyDescent="0.3">
      <c r="A1191" s="151" t="s">
        <v>888</v>
      </c>
      <c r="B1191" s="152"/>
      <c r="C1191" s="152"/>
      <c r="D1191" s="152"/>
      <c r="E1191" s="152"/>
      <c r="F1191" s="153"/>
      <c r="G1191" s="154">
        <f>SUM(G1192:G1194)</f>
        <v>171.01979999999998</v>
      </c>
      <c r="H1191" s="152"/>
      <c r="I1191" s="152"/>
      <c r="J1191" s="152"/>
      <c r="K1191" s="152"/>
      <c r="L1191" s="155"/>
      <c r="M1191" s="152"/>
    </row>
    <row r="1192" spans="1:13" s="30" customFormat="1" ht="13.2" x14ac:dyDescent="0.25">
      <c r="A1192" s="149" t="s">
        <v>1003</v>
      </c>
      <c r="B1192" s="32" t="s">
        <v>17</v>
      </c>
      <c r="C1192" s="32" t="s">
        <v>17</v>
      </c>
      <c r="D1192" s="32" t="s">
        <v>17</v>
      </c>
      <c r="E1192" s="32" t="s">
        <v>17</v>
      </c>
      <c r="F1192" s="32" t="s">
        <v>17</v>
      </c>
      <c r="G1192" s="150">
        <v>61.819800000000001</v>
      </c>
      <c r="H1192" s="148" t="s">
        <v>1007</v>
      </c>
      <c r="I1192" s="156" t="s">
        <v>944</v>
      </c>
      <c r="J1192" s="159">
        <v>100</v>
      </c>
      <c r="K1192" s="158">
        <v>10.3033</v>
      </c>
      <c r="L1192" s="157">
        <v>6</v>
      </c>
      <c r="M1192" s="148" t="s">
        <v>1006</v>
      </c>
    </row>
    <row r="1193" spans="1:13" s="30" customFormat="1" ht="13.2" x14ac:dyDescent="0.25">
      <c r="A1193" s="149" t="s">
        <v>1004</v>
      </c>
      <c r="B1193" s="32" t="s">
        <v>17</v>
      </c>
      <c r="C1193" s="32" t="s">
        <v>17</v>
      </c>
      <c r="D1193" s="32" t="s">
        <v>17</v>
      </c>
      <c r="E1193" s="32" t="s">
        <v>17</v>
      </c>
      <c r="F1193" s="32" t="s">
        <v>17</v>
      </c>
      <c r="G1193" s="150">
        <v>95</v>
      </c>
      <c r="H1193" s="148" t="s">
        <v>1008</v>
      </c>
      <c r="I1193" s="156" t="s">
        <v>944</v>
      </c>
      <c r="J1193" s="159">
        <v>100</v>
      </c>
      <c r="K1193" s="158">
        <v>95</v>
      </c>
      <c r="L1193" s="157">
        <v>1</v>
      </c>
      <c r="M1193" s="148" t="s">
        <v>1006</v>
      </c>
    </row>
    <row r="1194" spans="1:13" s="30" customFormat="1" ht="26.4" x14ac:dyDescent="0.25">
      <c r="A1194" s="149" t="s">
        <v>1005</v>
      </c>
      <c r="B1194" s="32" t="s">
        <v>17</v>
      </c>
      <c r="C1194" s="32" t="s">
        <v>17</v>
      </c>
      <c r="D1194" s="32" t="s">
        <v>17</v>
      </c>
      <c r="E1194" s="32" t="s">
        <v>17</v>
      </c>
      <c r="F1194" s="32" t="s">
        <v>17</v>
      </c>
      <c r="G1194" s="150">
        <v>14.2</v>
      </c>
      <c r="H1194" s="148" t="s">
        <v>1009</v>
      </c>
      <c r="I1194" s="156" t="s">
        <v>944</v>
      </c>
      <c r="J1194" s="159">
        <v>1</v>
      </c>
      <c r="K1194" s="158">
        <v>1.42</v>
      </c>
      <c r="L1194" s="157">
        <v>10</v>
      </c>
      <c r="M1194" s="148" t="s">
        <v>1006</v>
      </c>
    </row>
    <row r="1195" spans="1:13" s="145" customFormat="1" x14ac:dyDescent="0.3">
      <c r="A1195" s="151" t="s">
        <v>1300</v>
      </c>
      <c r="B1195" s="152"/>
      <c r="C1195" s="152"/>
      <c r="D1195" s="152"/>
      <c r="E1195" s="152"/>
      <c r="F1195" s="153"/>
      <c r="G1195" s="154">
        <f>SUM(G1196:G1211)</f>
        <v>2149.2928000000002</v>
      </c>
      <c r="H1195" s="152"/>
      <c r="I1195" s="152"/>
      <c r="J1195" s="152"/>
      <c r="K1195" s="152"/>
      <c r="L1195" s="155"/>
      <c r="M1195" s="152"/>
    </row>
    <row r="1196" spans="1:13" s="30" customFormat="1" ht="13.2" x14ac:dyDescent="0.25">
      <c r="A1196" s="149" t="s">
        <v>1332</v>
      </c>
      <c r="B1196" s="32" t="s">
        <v>17</v>
      </c>
      <c r="C1196" s="32" t="s">
        <v>17</v>
      </c>
      <c r="D1196" s="32" t="s">
        <v>17</v>
      </c>
      <c r="E1196" s="32" t="s">
        <v>17</v>
      </c>
      <c r="F1196" s="32" t="s">
        <v>17</v>
      </c>
      <c r="G1196" s="150">
        <v>13.372800000000002</v>
      </c>
      <c r="H1196" s="148" t="s">
        <v>1345</v>
      </c>
      <c r="I1196" s="156" t="s">
        <v>944</v>
      </c>
      <c r="J1196" s="159">
        <v>100</v>
      </c>
      <c r="K1196" s="158">
        <v>2.2288000000000001</v>
      </c>
      <c r="L1196" s="157">
        <v>6</v>
      </c>
      <c r="M1196" s="148" t="s">
        <v>1006</v>
      </c>
    </row>
    <row r="1197" spans="1:13" s="30" customFormat="1" ht="13.2" x14ac:dyDescent="0.25">
      <c r="A1197" s="149" t="s">
        <v>1333</v>
      </c>
      <c r="B1197" s="32" t="s">
        <v>17</v>
      </c>
      <c r="C1197" s="32" t="s">
        <v>17</v>
      </c>
      <c r="D1197" s="32" t="s">
        <v>17</v>
      </c>
      <c r="E1197" s="32" t="s">
        <v>17</v>
      </c>
      <c r="F1197" s="32" t="s">
        <v>17</v>
      </c>
      <c r="G1197" s="150">
        <v>22.568000000000001</v>
      </c>
      <c r="H1197" s="148" t="s">
        <v>1345</v>
      </c>
      <c r="I1197" s="156" t="s">
        <v>944</v>
      </c>
      <c r="J1197" s="159">
        <v>100</v>
      </c>
      <c r="K1197" s="158">
        <v>4.5136000000000003</v>
      </c>
      <c r="L1197" s="157">
        <v>5</v>
      </c>
      <c r="M1197" s="148" t="s">
        <v>1006</v>
      </c>
    </row>
    <row r="1198" spans="1:13" s="30" customFormat="1" ht="13.2" x14ac:dyDescent="0.25">
      <c r="A1198" s="149" t="s">
        <v>1334</v>
      </c>
      <c r="B1198" s="32" t="s">
        <v>17</v>
      </c>
      <c r="C1198" s="32" t="s">
        <v>17</v>
      </c>
      <c r="D1198" s="32" t="s">
        <v>17</v>
      </c>
      <c r="E1198" s="32" t="s">
        <v>17</v>
      </c>
      <c r="F1198" s="32" t="s">
        <v>17</v>
      </c>
      <c r="G1198" s="150">
        <v>23.631999999999998</v>
      </c>
      <c r="H1198" s="148" t="s">
        <v>1345</v>
      </c>
      <c r="I1198" s="156" t="s">
        <v>944</v>
      </c>
      <c r="J1198" s="159">
        <v>100</v>
      </c>
      <c r="K1198" s="158">
        <v>4.7263999999999999</v>
      </c>
      <c r="L1198" s="157">
        <v>5</v>
      </c>
      <c r="M1198" s="148" t="s">
        <v>1006</v>
      </c>
    </row>
    <row r="1199" spans="1:13" s="30" customFormat="1" ht="13.2" x14ac:dyDescent="0.25">
      <c r="A1199" s="149" t="s">
        <v>1335</v>
      </c>
      <c r="B1199" s="32" t="s">
        <v>17</v>
      </c>
      <c r="C1199" s="32" t="s">
        <v>17</v>
      </c>
      <c r="D1199" s="32" t="s">
        <v>17</v>
      </c>
      <c r="E1199" s="32" t="s">
        <v>17</v>
      </c>
      <c r="F1199" s="32" t="s">
        <v>17</v>
      </c>
      <c r="G1199" s="150">
        <v>25.648000000000003</v>
      </c>
      <c r="H1199" s="148" t="s">
        <v>1345</v>
      </c>
      <c r="I1199" s="156" t="s">
        <v>944</v>
      </c>
      <c r="J1199" s="159">
        <v>100</v>
      </c>
      <c r="K1199" s="158">
        <v>5.1296000000000008</v>
      </c>
      <c r="L1199" s="157">
        <v>5</v>
      </c>
      <c r="M1199" s="148" t="s">
        <v>1006</v>
      </c>
    </row>
    <row r="1200" spans="1:13" s="30" customFormat="1" ht="13.2" x14ac:dyDescent="0.25">
      <c r="A1200" s="149" t="s">
        <v>1333</v>
      </c>
      <c r="B1200" s="32" t="s">
        <v>17</v>
      </c>
      <c r="C1200" s="32" t="s">
        <v>17</v>
      </c>
      <c r="D1200" s="32" t="s">
        <v>17</v>
      </c>
      <c r="E1200" s="32" t="s">
        <v>17</v>
      </c>
      <c r="F1200" s="32" t="s">
        <v>17</v>
      </c>
      <c r="G1200" s="150">
        <v>45.024000000000001</v>
      </c>
      <c r="H1200" s="148" t="s">
        <v>1346</v>
      </c>
      <c r="I1200" s="156" t="s">
        <v>944</v>
      </c>
      <c r="J1200" s="159">
        <v>100</v>
      </c>
      <c r="K1200" s="158">
        <v>4.5023999999999997</v>
      </c>
      <c r="L1200" s="157">
        <v>10</v>
      </c>
      <c r="M1200" s="148" t="s">
        <v>1006</v>
      </c>
    </row>
    <row r="1201" spans="1:13" s="30" customFormat="1" ht="13.2" x14ac:dyDescent="0.25">
      <c r="A1201" s="149" t="s">
        <v>1335</v>
      </c>
      <c r="B1201" s="32" t="s">
        <v>17</v>
      </c>
      <c r="C1201" s="32" t="s">
        <v>17</v>
      </c>
      <c r="D1201" s="32" t="s">
        <v>17</v>
      </c>
      <c r="E1201" s="32" t="s">
        <v>17</v>
      </c>
      <c r="F1201" s="32" t="s">
        <v>17</v>
      </c>
      <c r="G1201" s="150">
        <v>50.96</v>
      </c>
      <c r="H1201" s="148" t="s">
        <v>1346</v>
      </c>
      <c r="I1201" s="156" t="s">
        <v>944</v>
      </c>
      <c r="J1201" s="159">
        <v>100</v>
      </c>
      <c r="K1201" s="158">
        <v>5.0960000000000001</v>
      </c>
      <c r="L1201" s="157">
        <v>10</v>
      </c>
      <c r="M1201" s="148" t="s">
        <v>1006</v>
      </c>
    </row>
    <row r="1202" spans="1:13" s="30" customFormat="1" ht="13.2" x14ac:dyDescent="0.25">
      <c r="A1202" s="149" t="s">
        <v>1336</v>
      </c>
      <c r="B1202" s="32" t="s">
        <v>17</v>
      </c>
      <c r="C1202" s="32" t="s">
        <v>17</v>
      </c>
      <c r="D1202" s="32" t="s">
        <v>17</v>
      </c>
      <c r="E1202" s="32" t="s">
        <v>17</v>
      </c>
      <c r="F1202" s="32" t="s">
        <v>17</v>
      </c>
      <c r="G1202" s="150">
        <v>176.73600000000002</v>
      </c>
      <c r="H1202" s="148" t="s">
        <v>1347</v>
      </c>
      <c r="I1202" s="156" t="s">
        <v>944</v>
      </c>
      <c r="J1202" s="159">
        <v>100</v>
      </c>
      <c r="K1202" s="158">
        <v>5.8912000000000004</v>
      </c>
      <c r="L1202" s="157">
        <v>30</v>
      </c>
      <c r="M1202" s="148" t="s">
        <v>1006</v>
      </c>
    </row>
    <row r="1203" spans="1:13" s="30" customFormat="1" ht="13.2" x14ac:dyDescent="0.25">
      <c r="A1203" s="149" t="s">
        <v>1337</v>
      </c>
      <c r="B1203" s="32" t="s">
        <v>17</v>
      </c>
      <c r="C1203" s="32" t="s">
        <v>17</v>
      </c>
      <c r="D1203" s="32" t="s">
        <v>17</v>
      </c>
      <c r="E1203" s="32" t="s">
        <v>17</v>
      </c>
      <c r="F1203" s="32" t="s">
        <v>17</v>
      </c>
      <c r="G1203" s="150">
        <v>187.48800000000003</v>
      </c>
      <c r="H1203" s="148" t="s">
        <v>1347</v>
      </c>
      <c r="I1203" s="156" t="s">
        <v>944</v>
      </c>
      <c r="J1203" s="159">
        <v>100</v>
      </c>
      <c r="K1203" s="158">
        <v>6.2496000000000009</v>
      </c>
      <c r="L1203" s="157">
        <v>30</v>
      </c>
      <c r="M1203" s="148" t="s">
        <v>1006</v>
      </c>
    </row>
    <row r="1204" spans="1:13" s="30" customFormat="1" ht="13.2" x14ac:dyDescent="0.25">
      <c r="A1204" s="149" t="s">
        <v>1338</v>
      </c>
      <c r="B1204" s="32" t="s">
        <v>17</v>
      </c>
      <c r="C1204" s="32" t="s">
        <v>17</v>
      </c>
      <c r="D1204" s="32" t="s">
        <v>17</v>
      </c>
      <c r="E1204" s="32" t="s">
        <v>17</v>
      </c>
      <c r="F1204" s="32" t="s">
        <v>17</v>
      </c>
      <c r="G1204" s="150">
        <v>285.82400000000001</v>
      </c>
      <c r="H1204" s="148" t="s">
        <v>1347</v>
      </c>
      <c r="I1204" s="156" t="s">
        <v>944</v>
      </c>
      <c r="J1204" s="159">
        <v>100</v>
      </c>
      <c r="K1204" s="158">
        <v>7.1456000000000008</v>
      </c>
      <c r="L1204" s="157">
        <v>40</v>
      </c>
      <c r="M1204" s="148" t="s">
        <v>1006</v>
      </c>
    </row>
    <row r="1205" spans="1:13" s="30" customFormat="1" ht="26.4" x14ac:dyDescent="0.25">
      <c r="A1205" s="149" t="s">
        <v>1339</v>
      </c>
      <c r="B1205" s="32" t="s">
        <v>17</v>
      </c>
      <c r="C1205" s="32" t="s">
        <v>17</v>
      </c>
      <c r="D1205" s="32" t="s">
        <v>17</v>
      </c>
      <c r="E1205" s="32" t="s">
        <v>17</v>
      </c>
      <c r="F1205" s="32" t="s">
        <v>17</v>
      </c>
      <c r="G1205" s="150">
        <v>210.672</v>
      </c>
      <c r="H1205" s="162" t="s">
        <v>1347</v>
      </c>
      <c r="I1205" s="156" t="s">
        <v>944</v>
      </c>
      <c r="J1205" s="159">
        <v>100</v>
      </c>
      <c r="K1205" s="158">
        <v>7.0224000000000002</v>
      </c>
      <c r="L1205" s="157">
        <v>30</v>
      </c>
      <c r="M1205" s="148" t="s">
        <v>1006</v>
      </c>
    </row>
    <row r="1206" spans="1:13" s="30" customFormat="1" ht="26.4" x14ac:dyDescent="0.25">
      <c r="A1206" s="149" t="s">
        <v>1340</v>
      </c>
      <c r="B1206" s="32" t="s">
        <v>17</v>
      </c>
      <c r="C1206" s="32" t="s">
        <v>17</v>
      </c>
      <c r="D1206" s="32" t="s">
        <v>17</v>
      </c>
      <c r="E1206" s="32" t="s">
        <v>17</v>
      </c>
      <c r="F1206" s="32" t="s">
        <v>17</v>
      </c>
      <c r="G1206" s="150">
        <v>72.576000000000008</v>
      </c>
      <c r="H1206" s="148" t="s">
        <v>1347</v>
      </c>
      <c r="I1206" s="156" t="s">
        <v>944</v>
      </c>
      <c r="J1206" s="159">
        <v>100</v>
      </c>
      <c r="K1206" s="158">
        <v>7.2576000000000009</v>
      </c>
      <c r="L1206" s="157">
        <v>10</v>
      </c>
      <c r="M1206" s="148" t="s">
        <v>1006</v>
      </c>
    </row>
    <row r="1207" spans="1:13" s="30" customFormat="1" ht="26.4" x14ac:dyDescent="0.25">
      <c r="A1207" s="149" t="s">
        <v>1341</v>
      </c>
      <c r="B1207" s="32" t="s">
        <v>17</v>
      </c>
      <c r="C1207" s="32" t="s">
        <v>17</v>
      </c>
      <c r="D1207" s="32" t="s">
        <v>17</v>
      </c>
      <c r="E1207" s="32" t="s">
        <v>17</v>
      </c>
      <c r="F1207" s="32" t="s">
        <v>17</v>
      </c>
      <c r="G1207" s="150">
        <v>71.456000000000003</v>
      </c>
      <c r="H1207" s="148" t="s">
        <v>1347</v>
      </c>
      <c r="I1207" s="156" t="s">
        <v>944</v>
      </c>
      <c r="J1207" s="159">
        <v>100</v>
      </c>
      <c r="K1207" s="158">
        <v>7.1456000000000008</v>
      </c>
      <c r="L1207" s="157">
        <v>10</v>
      </c>
      <c r="M1207" s="148" t="s">
        <v>1006</v>
      </c>
    </row>
    <row r="1208" spans="1:13" s="30" customFormat="1" ht="13.2" x14ac:dyDescent="0.25">
      <c r="A1208" s="149" t="s">
        <v>1332</v>
      </c>
      <c r="B1208" s="32" t="s">
        <v>17</v>
      </c>
      <c r="C1208" s="32" t="s">
        <v>17</v>
      </c>
      <c r="D1208" s="32" t="s">
        <v>17</v>
      </c>
      <c r="E1208" s="32" t="s">
        <v>17</v>
      </c>
      <c r="F1208" s="32" t="s">
        <v>17</v>
      </c>
      <c r="G1208" s="150">
        <v>22.288</v>
      </c>
      <c r="H1208" s="148" t="s">
        <v>1347</v>
      </c>
      <c r="I1208" s="156" t="s">
        <v>944</v>
      </c>
      <c r="J1208" s="159">
        <v>100</v>
      </c>
      <c r="K1208" s="158">
        <v>2.2288000000000001</v>
      </c>
      <c r="L1208" s="157">
        <v>10</v>
      </c>
      <c r="M1208" s="148" t="s">
        <v>1006</v>
      </c>
    </row>
    <row r="1209" spans="1:13" s="30" customFormat="1" ht="13.2" x14ac:dyDescent="0.25">
      <c r="A1209" s="149" t="s">
        <v>1342</v>
      </c>
      <c r="B1209" s="32" t="s">
        <v>17</v>
      </c>
      <c r="C1209" s="32" t="s">
        <v>17</v>
      </c>
      <c r="D1209" s="32" t="s">
        <v>17</v>
      </c>
      <c r="E1209" s="32" t="s">
        <v>17</v>
      </c>
      <c r="F1209" s="32" t="s">
        <v>17</v>
      </c>
      <c r="G1209" s="150">
        <v>657</v>
      </c>
      <c r="H1209" s="148" t="s">
        <v>1348</v>
      </c>
      <c r="I1209" s="156" t="s">
        <v>944</v>
      </c>
      <c r="J1209" s="159">
        <v>1</v>
      </c>
      <c r="K1209" s="158">
        <v>4.38</v>
      </c>
      <c r="L1209" s="157">
        <v>150</v>
      </c>
      <c r="M1209" s="148" t="s">
        <v>1006</v>
      </c>
    </row>
    <row r="1210" spans="1:13" s="30" customFormat="1" ht="13.2" x14ac:dyDescent="0.25">
      <c r="A1210" s="149" t="s">
        <v>1343</v>
      </c>
      <c r="B1210" s="32" t="s">
        <v>17</v>
      </c>
      <c r="C1210" s="32" t="s">
        <v>17</v>
      </c>
      <c r="D1210" s="32" t="s">
        <v>17</v>
      </c>
      <c r="E1210" s="32" t="s">
        <v>17</v>
      </c>
      <c r="F1210" s="32" t="s">
        <v>17</v>
      </c>
      <c r="G1210" s="150">
        <v>222.00000000000003</v>
      </c>
      <c r="H1210" s="148" t="s">
        <v>1348</v>
      </c>
      <c r="I1210" s="156" t="s">
        <v>944</v>
      </c>
      <c r="J1210" s="159">
        <v>1</v>
      </c>
      <c r="K1210" s="158">
        <v>2.2200000000000002</v>
      </c>
      <c r="L1210" s="157">
        <v>100</v>
      </c>
      <c r="M1210" s="148" t="s">
        <v>1006</v>
      </c>
    </row>
    <row r="1211" spans="1:13" s="30" customFormat="1" ht="13.2" x14ac:dyDescent="0.25">
      <c r="A1211" s="149" t="s">
        <v>1344</v>
      </c>
      <c r="B1211" s="32" t="s">
        <v>17</v>
      </c>
      <c r="C1211" s="32" t="s">
        <v>17</v>
      </c>
      <c r="D1211" s="32" t="s">
        <v>17</v>
      </c>
      <c r="E1211" s="32" t="s">
        <v>17</v>
      </c>
      <c r="F1211" s="32" t="s">
        <v>17</v>
      </c>
      <c r="G1211" s="150">
        <v>62.048000000000002</v>
      </c>
      <c r="H1211" s="148" t="s">
        <v>1349</v>
      </c>
      <c r="I1211" s="156" t="s">
        <v>944</v>
      </c>
      <c r="J1211" s="159">
        <v>100</v>
      </c>
      <c r="K1211" s="158">
        <v>3.1024000000000003</v>
      </c>
      <c r="L1211" s="157">
        <v>20</v>
      </c>
      <c r="M1211" s="148" t="s">
        <v>1006</v>
      </c>
    </row>
    <row r="1212" spans="1:13" s="145" customFormat="1" x14ac:dyDescent="0.3">
      <c r="A1212" s="151" t="s">
        <v>1403</v>
      </c>
      <c r="B1212" s="152"/>
      <c r="C1212" s="152"/>
      <c r="D1212" s="152"/>
      <c r="E1212" s="152"/>
      <c r="F1212" s="153"/>
      <c r="G1212" s="154">
        <f>SUM(G1213:G1214)</f>
        <v>254.44990000000001</v>
      </c>
      <c r="H1212" s="152"/>
      <c r="I1212" s="152"/>
      <c r="J1212" s="152"/>
      <c r="K1212" s="152"/>
      <c r="L1212" s="155"/>
      <c r="M1212" s="152"/>
    </row>
    <row r="1213" spans="1:13" s="30" customFormat="1" ht="26.4" x14ac:dyDescent="0.25">
      <c r="A1213" s="149" t="s">
        <v>1409</v>
      </c>
      <c r="B1213" s="32" t="s">
        <v>17</v>
      </c>
      <c r="C1213" s="32" t="s">
        <v>17</v>
      </c>
      <c r="D1213" s="32" t="s">
        <v>17</v>
      </c>
      <c r="E1213" s="32" t="s">
        <v>17</v>
      </c>
      <c r="F1213" s="32" t="s">
        <v>17</v>
      </c>
      <c r="G1213" s="150">
        <v>70.784000000000006</v>
      </c>
      <c r="H1213" s="148" t="s">
        <v>1410</v>
      </c>
      <c r="I1213" s="156" t="s">
        <v>944</v>
      </c>
      <c r="J1213" s="159">
        <v>50</v>
      </c>
      <c r="K1213" s="158">
        <v>1.7696000000000003</v>
      </c>
      <c r="L1213" s="157">
        <v>40</v>
      </c>
      <c r="M1213" s="148" t="s">
        <v>1006</v>
      </c>
    </row>
    <row r="1214" spans="1:13" s="30" customFormat="1" ht="13.2" x14ac:dyDescent="0.25">
      <c r="A1214" s="149" t="s">
        <v>1160</v>
      </c>
      <c r="B1214" s="32" t="s">
        <v>17</v>
      </c>
      <c r="C1214" s="32" t="s">
        <v>17</v>
      </c>
      <c r="D1214" s="32" t="s">
        <v>17</v>
      </c>
      <c r="E1214" s="32" t="s">
        <v>17</v>
      </c>
      <c r="F1214" s="32" t="s">
        <v>17</v>
      </c>
      <c r="G1214" s="150">
        <v>183.66589999999999</v>
      </c>
      <c r="H1214" s="148" t="s">
        <v>1411</v>
      </c>
      <c r="I1214" s="156" t="s">
        <v>944</v>
      </c>
      <c r="J1214" s="159">
        <v>1</v>
      </c>
      <c r="K1214" s="158">
        <v>1.836659</v>
      </c>
      <c r="L1214" s="157">
        <v>100</v>
      </c>
      <c r="M1214" s="148" t="s">
        <v>1006</v>
      </c>
    </row>
    <row r="1215" spans="1:13" s="145" customFormat="1" x14ac:dyDescent="0.3">
      <c r="A1215" s="151" t="s">
        <v>1899</v>
      </c>
      <c r="B1215" s="152"/>
      <c r="C1215" s="152"/>
      <c r="D1215" s="152"/>
      <c r="E1215" s="152"/>
      <c r="F1215" s="153"/>
      <c r="G1215" s="154">
        <f>SUM(G1216:G1228)</f>
        <v>873.42520000000013</v>
      </c>
      <c r="H1215" s="152"/>
      <c r="I1215" s="152"/>
      <c r="J1215" s="152"/>
      <c r="K1215" s="152"/>
      <c r="L1215" s="155"/>
      <c r="M1215" s="152"/>
    </row>
    <row r="1216" spans="1:13" s="30" customFormat="1" ht="13.2" x14ac:dyDescent="0.25">
      <c r="A1216" s="149" t="s">
        <v>1927</v>
      </c>
      <c r="B1216" s="32" t="s">
        <v>17</v>
      </c>
      <c r="C1216" s="32" t="s">
        <v>17</v>
      </c>
      <c r="D1216" s="32" t="s">
        <v>17</v>
      </c>
      <c r="E1216" s="32" t="s">
        <v>17</v>
      </c>
      <c r="F1216" s="32" t="s">
        <v>17</v>
      </c>
      <c r="G1216" s="150">
        <v>43.568000000000005</v>
      </c>
      <c r="H1216" s="148" t="s">
        <v>1936</v>
      </c>
      <c r="I1216" s="156" t="s">
        <v>944</v>
      </c>
      <c r="J1216" s="159">
        <v>100</v>
      </c>
      <c r="K1216" s="158">
        <v>4.3568000000000007</v>
      </c>
      <c r="L1216" s="157">
        <v>10</v>
      </c>
      <c r="M1216" s="148" t="s">
        <v>1006</v>
      </c>
    </row>
    <row r="1217" spans="1:13" s="30" customFormat="1" ht="26.4" x14ac:dyDescent="0.25">
      <c r="A1217" s="149" t="s">
        <v>1928</v>
      </c>
      <c r="B1217" s="32" t="s">
        <v>17</v>
      </c>
      <c r="C1217" s="32" t="s">
        <v>17</v>
      </c>
      <c r="D1217" s="32" t="s">
        <v>17</v>
      </c>
      <c r="E1217" s="32" t="s">
        <v>17</v>
      </c>
      <c r="F1217" s="32" t="s">
        <v>17</v>
      </c>
      <c r="G1217" s="150">
        <v>46.144000000000005</v>
      </c>
      <c r="H1217" s="148" t="s">
        <v>1937</v>
      </c>
      <c r="I1217" s="156" t="s">
        <v>944</v>
      </c>
      <c r="J1217" s="159">
        <v>100</v>
      </c>
      <c r="K1217" s="158">
        <v>9.2288000000000014</v>
      </c>
      <c r="L1217" s="157">
        <v>5</v>
      </c>
      <c r="M1217" s="148" t="s">
        <v>1006</v>
      </c>
    </row>
    <row r="1218" spans="1:13" s="30" customFormat="1" ht="26.4" x14ac:dyDescent="0.25">
      <c r="A1218" s="149" t="s">
        <v>1929</v>
      </c>
      <c r="B1218" s="32" t="s">
        <v>17</v>
      </c>
      <c r="C1218" s="32" t="s">
        <v>17</v>
      </c>
      <c r="D1218" s="32" t="s">
        <v>17</v>
      </c>
      <c r="E1218" s="32" t="s">
        <v>17</v>
      </c>
      <c r="F1218" s="32" t="s">
        <v>17</v>
      </c>
      <c r="G1218" s="150">
        <v>91.280000000000015</v>
      </c>
      <c r="H1218" s="148" t="s">
        <v>1938</v>
      </c>
      <c r="I1218" s="156" t="s">
        <v>944</v>
      </c>
      <c r="J1218" s="159">
        <v>100</v>
      </c>
      <c r="K1218" s="158">
        <v>9.1280000000000019</v>
      </c>
      <c r="L1218" s="157">
        <v>10</v>
      </c>
      <c r="M1218" s="148" t="s">
        <v>1006</v>
      </c>
    </row>
    <row r="1219" spans="1:13" s="30" customFormat="1" ht="26.4" x14ac:dyDescent="0.25">
      <c r="A1219" s="149" t="s">
        <v>1930</v>
      </c>
      <c r="B1219" s="32" t="s">
        <v>17</v>
      </c>
      <c r="C1219" s="32" t="s">
        <v>17</v>
      </c>
      <c r="D1219" s="32" t="s">
        <v>17</v>
      </c>
      <c r="E1219" s="32" t="s">
        <v>17</v>
      </c>
      <c r="F1219" s="32" t="s">
        <v>17</v>
      </c>
      <c r="G1219" s="150">
        <v>25.535999999999998</v>
      </c>
      <c r="H1219" s="148" t="s">
        <v>1939</v>
      </c>
      <c r="I1219" s="156" t="s">
        <v>944</v>
      </c>
      <c r="J1219" s="159">
        <v>100</v>
      </c>
      <c r="K1219" s="158">
        <v>5.1071999999999997</v>
      </c>
      <c r="L1219" s="157">
        <v>5</v>
      </c>
      <c r="M1219" s="148" t="s">
        <v>1006</v>
      </c>
    </row>
    <row r="1220" spans="1:13" s="30" customFormat="1" ht="26.4" x14ac:dyDescent="0.25">
      <c r="A1220" s="149" t="s">
        <v>1931</v>
      </c>
      <c r="B1220" s="32" t="s">
        <v>17</v>
      </c>
      <c r="C1220" s="32" t="s">
        <v>17</v>
      </c>
      <c r="D1220" s="32" t="s">
        <v>17</v>
      </c>
      <c r="E1220" s="32" t="s">
        <v>17</v>
      </c>
      <c r="F1220" s="32" t="s">
        <v>17</v>
      </c>
      <c r="G1220" s="150">
        <v>22.792000000000002</v>
      </c>
      <c r="H1220" s="148" t="s">
        <v>1939</v>
      </c>
      <c r="I1220" s="156" t="s">
        <v>944</v>
      </c>
      <c r="J1220" s="159">
        <v>100</v>
      </c>
      <c r="K1220" s="158">
        <v>4.5584000000000007</v>
      </c>
      <c r="L1220" s="157">
        <v>5</v>
      </c>
      <c r="M1220" s="148" t="s">
        <v>1006</v>
      </c>
    </row>
    <row r="1221" spans="1:13" s="30" customFormat="1" ht="13.2" x14ac:dyDescent="0.25">
      <c r="A1221" s="149" t="s">
        <v>1932</v>
      </c>
      <c r="B1221" s="32" t="s">
        <v>17</v>
      </c>
      <c r="C1221" s="32" t="s">
        <v>17</v>
      </c>
      <c r="D1221" s="32" t="s">
        <v>17</v>
      </c>
      <c r="E1221" s="32" t="s">
        <v>17</v>
      </c>
      <c r="F1221" s="32" t="s">
        <v>17</v>
      </c>
      <c r="G1221" s="150">
        <v>78.045000000000002</v>
      </c>
      <c r="H1221" s="148" t="s">
        <v>1940</v>
      </c>
      <c r="I1221" s="156" t="s">
        <v>922</v>
      </c>
      <c r="J1221" s="159">
        <v>0.1</v>
      </c>
      <c r="K1221" s="158">
        <v>1.5609</v>
      </c>
      <c r="L1221" s="157">
        <v>50</v>
      </c>
      <c r="M1221" s="148" t="s">
        <v>1006</v>
      </c>
    </row>
    <row r="1222" spans="1:13" s="30" customFormat="1" ht="13.2" x14ac:dyDescent="0.25">
      <c r="A1222" s="149" t="s">
        <v>1933</v>
      </c>
      <c r="B1222" s="32" t="s">
        <v>17</v>
      </c>
      <c r="C1222" s="32" t="s">
        <v>17</v>
      </c>
      <c r="D1222" s="32" t="s">
        <v>17</v>
      </c>
      <c r="E1222" s="32" t="s">
        <v>17</v>
      </c>
      <c r="F1222" s="32" t="s">
        <v>17</v>
      </c>
      <c r="G1222" s="150">
        <v>39.929999999999993</v>
      </c>
      <c r="H1222" s="148" t="s">
        <v>1940</v>
      </c>
      <c r="I1222" s="156" t="s">
        <v>922</v>
      </c>
      <c r="J1222" s="159">
        <v>1</v>
      </c>
      <c r="K1222" s="158">
        <v>3.3274999999999997</v>
      </c>
      <c r="L1222" s="157">
        <v>12</v>
      </c>
      <c r="M1222" s="148" t="s">
        <v>1006</v>
      </c>
    </row>
    <row r="1223" spans="1:13" s="30" customFormat="1" ht="13.2" x14ac:dyDescent="0.25">
      <c r="A1223" s="149" t="s">
        <v>1934</v>
      </c>
      <c r="B1223" s="32" t="s">
        <v>17</v>
      </c>
      <c r="C1223" s="32" t="s">
        <v>17</v>
      </c>
      <c r="D1223" s="32" t="s">
        <v>17</v>
      </c>
      <c r="E1223" s="32" t="s">
        <v>17</v>
      </c>
      <c r="F1223" s="32" t="s">
        <v>17</v>
      </c>
      <c r="G1223" s="150">
        <v>24.078999999999997</v>
      </c>
      <c r="H1223" s="148" t="s">
        <v>1940</v>
      </c>
      <c r="I1223" s="156" t="s">
        <v>922</v>
      </c>
      <c r="J1223" s="159">
        <v>0.5</v>
      </c>
      <c r="K1223" s="158">
        <v>2.4078999999999997</v>
      </c>
      <c r="L1223" s="157">
        <v>10</v>
      </c>
      <c r="M1223" s="148" t="s">
        <v>1006</v>
      </c>
    </row>
    <row r="1224" spans="1:13" s="30" customFormat="1" ht="26.4" x14ac:dyDescent="0.25">
      <c r="A1224" s="149" t="s">
        <v>1928</v>
      </c>
      <c r="B1224" s="32" t="s">
        <v>17</v>
      </c>
      <c r="C1224" s="32" t="s">
        <v>17</v>
      </c>
      <c r="D1224" s="32" t="s">
        <v>17</v>
      </c>
      <c r="E1224" s="32" t="s">
        <v>17</v>
      </c>
      <c r="F1224" s="32" t="s">
        <v>17</v>
      </c>
      <c r="G1224" s="150">
        <v>184.57600000000002</v>
      </c>
      <c r="H1224" s="148" t="s">
        <v>1941</v>
      </c>
      <c r="I1224" s="156" t="s">
        <v>944</v>
      </c>
      <c r="J1224" s="159">
        <v>100</v>
      </c>
      <c r="K1224" s="158">
        <v>9.2288000000000014</v>
      </c>
      <c r="L1224" s="157">
        <v>20</v>
      </c>
      <c r="M1224" s="148" t="s">
        <v>1006</v>
      </c>
    </row>
    <row r="1225" spans="1:13" s="30" customFormat="1" ht="26.4" x14ac:dyDescent="0.25">
      <c r="A1225" s="149" t="s">
        <v>1929</v>
      </c>
      <c r="B1225" s="32" t="s">
        <v>17</v>
      </c>
      <c r="C1225" s="32" t="s">
        <v>17</v>
      </c>
      <c r="D1225" s="32" t="s">
        <v>17</v>
      </c>
      <c r="E1225" s="32" t="s">
        <v>17</v>
      </c>
      <c r="F1225" s="32" t="s">
        <v>17</v>
      </c>
      <c r="G1225" s="150">
        <v>182.56000000000003</v>
      </c>
      <c r="H1225" s="148" t="s">
        <v>1942</v>
      </c>
      <c r="I1225" s="156" t="s">
        <v>944</v>
      </c>
      <c r="J1225" s="159">
        <v>100</v>
      </c>
      <c r="K1225" s="158">
        <v>9.1280000000000019</v>
      </c>
      <c r="L1225" s="157">
        <v>20</v>
      </c>
      <c r="M1225" s="148" t="s">
        <v>1006</v>
      </c>
    </row>
    <row r="1226" spans="1:13" s="30" customFormat="1" ht="26.4" x14ac:dyDescent="0.25">
      <c r="A1226" s="149" t="s">
        <v>1935</v>
      </c>
      <c r="B1226" s="32" t="s">
        <v>17</v>
      </c>
      <c r="C1226" s="32" t="s">
        <v>17</v>
      </c>
      <c r="D1226" s="32" t="s">
        <v>17</v>
      </c>
      <c r="E1226" s="32" t="s">
        <v>17</v>
      </c>
      <c r="F1226" s="32" t="s">
        <v>17</v>
      </c>
      <c r="G1226" s="150">
        <v>38.2592</v>
      </c>
      <c r="H1226" s="148" t="s">
        <v>1942</v>
      </c>
      <c r="I1226" s="156" t="s">
        <v>944</v>
      </c>
      <c r="J1226" s="159">
        <v>100</v>
      </c>
      <c r="K1226" s="158">
        <v>9.5648</v>
      </c>
      <c r="L1226" s="157">
        <v>4</v>
      </c>
      <c r="M1226" s="148" t="s">
        <v>1006</v>
      </c>
    </row>
    <row r="1227" spans="1:13" s="30" customFormat="1" ht="26.4" x14ac:dyDescent="0.25">
      <c r="A1227" s="149" t="s">
        <v>1930</v>
      </c>
      <c r="B1227" s="32" t="s">
        <v>17</v>
      </c>
      <c r="C1227" s="32" t="s">
        <v>17</v>
      </c>
      <c r="D1227" s="32" t="s">
        <v>17</v>
      </c>
      <c r="E1227" s="32" t="s">
        <v>17</v>
      </c>
      <c r="F1227" s="32" t="s">
        <v>17</v>
      </c>
      <c r="G1227" s="150">
        <v>51.071999999999996</v>
      </c>
      <c r="H1227" s="148" t="s">
        <v>1943</v>
      </c>
      <c r="I1227" s="156" t="s">
        <v>944</v>
      </c>
      <c r="J1227" s="159">
        <v>100</v>
      </c>
      <c r="K1227" s="158">
        <v>5.1071999999999997</v>
      </c>
      <c r="L1227" s="157">
        <v>10</v>
      </c>
      <c r="M1227" s="148" t="s">
        <v>1006</v>
      </c>
    </row>
    <row r="1228" spans="1:13" s="30" customFormat="1" ht="25.2" customHeight="1" x14ac:dyDescent="0.25">
      <c r="A1228" s="149" t="s">
        <v>1931</v>
      </c>
      <c r="B1228" s="32" t="s">
        <v>17</v>
      </c>
      <c r="C1228" s="32" t="s">
        <v>17</v>
      </c>
      <c r="D1228" s="32" t="s">
        <v>17</v>
      </c>
      <c r="E1228" s="32" t="s">
        <v>17</v>
      </c>
      <c r="F1228" s="32" t="s">
        <v>17</v>
      </c>
      <c r="G1228" s="150">
        <v>45.584000000000003</v>
      </c>
      <c r="H1228" s="148" t="s">
        <v>1943</v>
      </c>
      <c r="I1228" s="156" t="s">
        <v>944</v>
      </c>
      <c r="J1228" s="159">
        <v>100</v>
      </c>
      <c r="K1228" s="158">
        <v>4.5584000000000007</v>
      </c>
      <c r="L1228" s="157">
        <v>10</v>
      </c>
      <c r="M1228" s="148" t="s">
        <v>1006</v>
      </c>
    </row>
    <row r="1229" spans="1:13" s="145" customFormat="1" x14ac:dyDescent="0.3">
      <c r="A1229" s="151" t="s">
        <v>2223</v>
      </c>
      <c r="B1229" s="152"/>
      <c r="C1229" s="152"/>
      <c r="D1229" s="152"/>
      <c r="E1229" s="152"/>
      <c r="F1229" s="153"/>
      <c r="G1229" s="154">
        <f>SUM(G1230:G1238)</f>
        <v>677.81399999999996</v>
      </c>
      <c r="H1229" s="152"/>
      <c r="I1229" s="152"/>
      <c r="J1229" s="152"/>
      <c r="K1229" s="152"/>
      <c r="L1229" s="155"/>
      <c r="M1229" s="152"/>
    </row>
    <row r="1230" spans="1:13" s="30" customFormat="1" ht="26.4" x14ac:dyDescent="0.25">
      <c r="A1230" s="149" t="s">
        <v>2261</v>
      </c>
      <c r="B1230" s="32" t="s">
        <v>17</v>
      </c>
      <c r="C1230" s="32" t="s">
        <v>17</v>
      </c>
      <c r="D1230" s="32" t="s">
        <v>17</v>
      </c>
      <c r="E1230" s="32" t="s">
        <v>17</v>
      </c>
      <c r="F1230" s="32" t="s">
        <v>17</v>
      </c>
      <c r="G1230" s="150">
        <v>23.778000000000002</v>
      </c>
      <c r="H1230" s="148" t="s">
        <v>2267</v>
      </c>
      <c r="I1230" s="156" t="s">
        <v>944</v>
      </c>
      <c r="J1230" s="159">
        <v>100</v>
      </c>
      <c r="K1230" s="158">
        <v>4.7556000000000003</v>
      </c>
      <c r="L1230" s="157">
        <v>5</v>
      </c>
      <c r="M1230" s="148" t="s">
        <v>1006</v>
      </c>
    </row>
    <row r="1231" spans="1:13" s="30" customFormat="1" ht="26.4" x14ac:dyDescent="0.25">
      <c r="A1231" s="149" t="s">
        <v>2262</v>
      </c>
      <c r="B1231" s="32" t="s">
        <v>17</v>
      </c>
      <c r="C1231" s="32" t="s">
        <v>17</v>
      </c>
      <c r="D1231" s="32" t="s">
        <v>17</v>
      </c>
      <c r="E1231" s="32" t="s">
        <v>17</v>
      </c>
      <c r="F1231" s="32" t="s">
        <v>17</v>
      </c>
      <c r="G1231" s="150">
        <v>87.361999999999995</v>
      </c>
      <c r="H1231" s="148" t="s">
        <v>2268</v>
      </c>
      <c r="I1231" s="156" t="s">
        <v>944</v>
      </c>
      <c r="J1231" s="159">
        <v>100</v>
      </c>
      <c r="K1231" s="158">
        <v>8.7362000000000002</v>
      </c>
      <c r="L1231" s="157">
        <v>10</v>
      </c>
      <c r="M1231" s="148" t="s">
        <v>1006</v>
      </c>
    </row>
    <row r="1232" spans="1:13" s="30" customFormat="1" ht="13.2" x14ac:dyDescent="0.25">
      <c r="A1232" s="149" t="s">
        <v>2263</v>
      </c>
      <c r="B1232" s="32" t="s">
        <v>17</v>
      </c>
      <c r="C1232" s="32" t="s">
        <v>17</v>
      </c>
      <c r="D1232" s="32" t="s">
        <v>17</v>
      </c>
      <c r="E1232" s="32" t="s">
        <v>17</v>
      </c>
      <c r="F1232" s="32" t="s">
        <v>17</v>
      </c>
      <c r="G1232" s="150">
        <v>84.7</v>
      </c>
      <c r="H1232" s="148" t="s">
        <v>2268</v>
      </c>
      <c r="I1232" s="156" t="s">
        <v>944</v>
      </c>
      <c r="J1232" s="159">
        <v>100</v>
      </c>
      <c r="K1232" s="158">
        <v>8.4700000000000006</v>
      </c>
      <c r="L1232" s="157">
        <v>10</v>
      </c>
      <c r="M1232" s="148" t="s">
        <v>1006</v>
      </c>
    </row>
    <row r="1233" spans="1:13" s="30" customFormat="1" ht="26.4" x14ac:dyDescent="0.25">
      <c r="A1233" s="149" t="s">
        <v>1930</v>
      </c>
      <c r="B1233" s="32" t="s">
        <v>17</v>
      </c>
      <c r="C1233" s="32" t="s">
        <v>17</v>
      </c>
      <c r="D1233" s="32" t="s">
        <v>17</v>
      </c>
      <c r="E1233" s="32" t="s">
        <v>17</v>
      </c>
      <c r="F1233" s="32" t="s">
        <v>17</v>
      </c>
      <c r="G1233" s="150">
        <v>97.768000000000001</v>
      </c>
      <c r="H1233" s="148" t="s">
        <v>2269</v>
      </c>
      <c r="I1233" s="156" t="s">
        <v>944</v>
      </c>
      <c r="J1233" s="159">
        <v>100</v>
      </c>
      <c r="K1233" s="158">
        <v>4.8883999999999999</v>
      </c>
      <c r="L1233" s="157">
        <v>20</v>
      </c>
      <c r="M1233" s="148" t="s">
        <v>1006</v>
      </c>
    </row>
    <row r="1234" spans="1:13" s="30" customFormat="1" ht="26.4" x14ac:dyDescent="0.25">
      <c r="A1234" s="149" t="s">
        <v>1931</v>
      </c>
      <c r="B1234" s="32" t="s">
        <v>17</v>
      </c>
      <c r="C1234" s="32" t="s">
        <v>17</v>
      </c>
      <c r="D1234" s="32" t="s">
        <v>17</v>
      </c>
      <c r="E1234" s="32" t="s">
        <v>17</v>
      </c>
      <c r="F1234" s="32" t="s">
        <v>17</v>
      </c>
      <c r="G1234" s="150">
        <v>118.096</v>
      </c>
      <c r="H1234" s="148" t="s">
        <v>2269</v>
      </c>
      <c r="I1234" s="156" t="s">
        <v>944</v>
      </c>
      <c r="J1234" s="159">
        <v>100</v>
      </c>
      <c r="K1234" s="158">
        <v>5.9047999999999998</v>
      </c>
      <c r="L1234" s="157">
        <v>20</v>
      </c>
      <c r="M1234" s="148" t="s">
        <v>1006</v>
      </c>
    </row>
    <row r="1235" spans="1:13" s="30" customFormat="1" ht="13.2" x14ac:dyDescent="0.25">
      <c r="A1235" s="149" t="s">
        <v>2264</v>
      </c>
      <c r="B1235" s="32" t="s">
        <v>17</v>
      </c>
      <c r="C1235" s="32" t="s">
        <v>17</v>
      </c>
      <c r="D1235" s="32" t="s">
        <v>17</v>
      </c>
      <c r="E1235" s="32" t="s">
        <v>17</v>
      </c>
      <c r="F1235" s="32" t="s">
        <v>17</v>
      </c>
      <c r="G1235" s="150">
        <v>136.64000000000001</v>
      </c>
      <c r="H1235" s="148" t="s">
        <v>2270</v>
      </c>
      <c r="I1235" s="156" t="s">
        <v>944</v>
      </c>
      <c r="J1235" s="159">
        <v>50</v>
      </c>
      <c r="K1235" s="158">
        <v>1.3664000000000001</v>
      </c>
      <c r="L1235" s="157">
        <v>100</v>
      </c>
      <c r="M1235" s="148" t="s">
        <v>1006</v>
      </c>
    </row>
    <row r="1236" spans="1:13" s="30" customFormat="1" ht="13.2" x14ac:dyDescent="0.25">
      <c r="A1236" s="149" t="s">
        <v>2265</v>
      </c>
      <c r="B1236" s="32" t="s">
        <v>17</v>
      </c>
      <c r="C1236" s="32" t="s">
        <v>17</v>
      </c>
      <c r="D1236" s="32" t="s">
        <v>17</v>
      </c>
      <c r="E1236" s="32" t="s">
        <v>17</v>
      </c>
      <c r="F1236" s="32" t="s">
        <v>17</v>
      </c>
      <c r="G1236" s="150">
        <v>51.424999999999997</v>
      </c>
      <c r="H1236" s="148" t="s">
        <v>2271</v>
      </c>
      <c r="I1236" s="156" t="s">
        <v>944</v>
      </c>
      <c r="J1236" s="159">
        <v>1</v>
      </c>
      <c r="K1236" s="158">
        <v>5.1425000000000001</v>
      </c>
      <c r="L1236" s="157">
        <v>10</v>
      </c>
      <c r="M1236" s="148" t="s">
        <v>1006</v>
      </c>
    </row>
    <row r="1237" spans="1:13" s="30" customFormat="1" ht="13.2" x14ac:dyDescent="0.25">
      <c r="A1237" s="149" t="s">
        <v>2266</v>
      </c>
      <c r="B1237" s="32" t="s">
        <v>17</v>
      </c>
      <c r="C1237" s="32" t="s">
        <v>17</v>
      </c>
      <c r="D1237" s="32" t="s">
        <v>17</v>
      </c>
      <c r="E1237" s="32" t="s">
        <v>17</v>
      </c>
      <c r="F1237" s="32" t="s">
        <v>17</v>
      </c>
      <c r="G1237" s="150">
        <v>78.045000000000002</v>
      </c>
      <c r="H1237" s="148" t="s">
        <v>2271</v>
      </c>
      <c r="I1237" s="156" t="s">
        <v>944</v>
      </c>
      <c r="J1237" s="159">
        <v>1</v>
      </c>
      <c r="K1237" s="158">
        <v>1.5609</v>
      </c>
      <c r="L1237" s="157">
        <v>50</v>
      </c>
      <c r="M1237" s="148" t="s">
        <v>1006</v>
      </c>
    </row>
    <row r="1238" spans="1:13" s="30" customFormat="1" ht="13.2" x14ac:dyDescent="0.25">
      <c r="A1238" s="149"/>
      <c r="B1238" s="32" t="s">
        <v>17</v>
      </c>
      <c r="C1238" s="32" t="s">
        <v>17</v>
      </c>
      <c r="D1238" s="32" t="s">
        <v>17</v>
      </c>
      <c r="E1238" s="32" t="s">
        <v>17</v>
      </c>
      <c r="F1238" s="32" t="s">
        <v>17</v>
      </c>
      <c r="G1238" s="150"/>
      <c r="H1238" s="148"/>
      <c r="I1238" s="156" t="s">
        <v>944</v>
      </c>
      <c r="J1238" s="159"/>
      <c r="K1238" s="158"/>
      <c r="L1238" s="157"/>
      <c r="M1238" s="148" t="s">
        <v>1006</v>
      </c>
    </row>
    <row r="1239" spans="1:13" s="33" customFormat="1" ht="39.6" x14ac:dyDescent="0.25">
      <c r="A1239" s="26" t="s">
        <v>1350</v>
      </c>
      <c r="B1239" s="27" t="s">
        <v>17</v>
      </c>
      <c r="C1239" s="27" t="s">
        <v>17</v>
      </c>
      <c r="D1239" s="27" t="s">
        <v>17</v>
      </c>
      <c r="E1239" s="27" t="s">
        <v>17</v>
      </c>
      <c r="F1239" s="146" t="s">
        <v>17</v>
      </c>
      <c r="G1239" s="31">
        <f>G1240+G1254+G1284+G1293</f>
        <v>4587.4423999999999</v>
      </c>
      <c r="H1239" s="27" t="s">
        <v>17</v>
      </c>
      <c r="I1239" s="27" t="s">
        <v>17</v>
      </c>
      <c r="J1239" s="27" t="s">
        <v>17</v>
      </c>
      <c r="K1239" s="27" t="s">
        <v>17</v>
      </c>
      <c r="L1239" s="27" t="s">
        <v>17</v>
      </c>
      <c r="M1239" s="27" t="s">
        <v>17</v>
      </c>
    </row>
    <row r="1240" spans="1:13" s="145" customFormat="1" x14ac:dyDescent="0.3">
      <c r="A1240" s="151" t="s">
        <v>1300</v>
      </c>
      <c r="B1240" s="152"/>
      <c r="C1240" s="152"/>
      <c r="D1240" s="152"/>
      <c r="E1240" s="152"/>
      <c r="F1240" s="153"/>
      <c r="G1240" s="154">
        <f>SUM(G1241:G1253)</f>
        <v>492.20000000000005</v>
      </c>
      <c r="H1240" s="152"/>
      <c r="I1240" s="152"/>
      <c r="J1240" s="152"/>
      <c r="K1240" s="152"/>
      <c r="L1240" s="155"/>
      <c r="M1240" s="152"/>
    </row>
    <row r="1241" spans="1:13" s="30" customFormat="1" ht="54.75" customHeight="1" x14ac:dyDescent="0.25">
      <c r="A1241" s="149" t="s">
        <v>1352</v>
      </c>
      <c r="B1241" s="32" t="s">
        <v>17</v>
      </c>
      <c r="C1241" s="32" t="s">
        <v>17</v>
      </c>
      <c r="D1241" s="32" t="s">
        <v>17</v>
      </c>
      <c r="E1241" s="32" t="s">
        <v>17</v>
      </c>
      <c r="F1241" s="32" t="s">
        <v>17</v>
      </c>
      <c r="G1241" s="184">
        <v>56</v>
      </c>
      <c r="H1241" s="148" t="s">
        <v>1361</v>
      </c>
      <c r="I1241" s="156" t="s">
        <v>944</v>
      </c>
      <c r="J1241" s="159">
        <v>50</v>
      </c>
      <c r="K1241" s="158">
        <v>5.6</v>
      </c>
      <c r="L1241" s="157">
        <v>10</v>
      </c>
      <c r="M1241" s="148" t="s">
        <v>1351</v>
      </c>
    </row>
    <row r="1242" spans="1:13" s="30" customFormat="1" ht="51" customHeight="1" x14ac:dyDescent="0.25">
      <c r="A1242" s="149" t="s">
        <v>1353</v>
      </c>
      <c r="B1242" s="32" t="s">
        <v>17</v>
      </c>
      <c r="C1242" s="32" t="s">
        <v>17</v>
      </c>
      <c r="D1242" s="32" t="s">
        <v>17</v>
      </c>
      <c r="E1242" s="32" t="s">
        <v>17</v>
      </c>
      <c r="F1242" s="32" t="s">
        <v>17</v>
      </c>
      <c r="G1242" s="184">
        <v>14.52</v>
      </c>
      <c r="H1242" s="148" t="s">
        <v>1362</v>
      </c>
      <c r="I1242" s="156" t="s">
        <v>1066</v>
      </c>
      <c r="J1242" s="159">
        <v>1</v>
      </c>
      <c r="K1242" s="158">
        <v>4.84</v>
      </c>
      <c r="L1242" s="157">
        <v>3</v>
      </c>
      <c r="M1242" s="148" t="s">
        <v>1351</v>
      </c>
    </row>
    <row r="1243" spans="1:13" s="30" customFormat="1" ht="51" customHeight="1" x14ac:dyDescent="0.25">
      <c r="A1243" s="149" t="s">
        <v>1354</v>
      </c>
      <c r="B1243" s="32" t="s">
        <v>17</v>
      </c>
      <c r="C1243" s="32" t="s">
        <v>17</v>
      </c>
      <c r="D1243" s="32" t="s">
        <v>17</v>
      </c>
      <c r="E1243" s="32" t="s">
        <v>17</v>
      </c>
      <c r="F1243" s="32" t="s">
        <v>17</v>
      </c>
      <c r="G1243" s="184">
        <v>9.68</v>
      </c>
      <c r="H1243" s="148" t="s">
        <v>1363</v>
      </c>
      <c r="I1243" s="156" t="s">
        <v>1066</v>
      </c>
      <c r="J1243" s="159">
        <v>1</v>
      </c>
      <c r="K1243" s="158">
        <v>4.84</v>
      </c>
      <c r="L1243" s="157">
        <v>2</v>
      </c>
      <c r="M1243" s="148" t="s">
        <v>1351</v>
      </c>
    </row>
    <row r="1244" spans="1:13" s="30" customFormat="1" ht="51" customHeight="1" x14ac:dyDescent="0.25">
      <c r="A1244" s="149" t="s">
        <v>1355</v>
      </c>
      <c r="B1244" s="32" t="s">
        <v>17</v>
      </c>
      <c r="C1244" s="32" t="s">
        <v>17</v>
      </c>
      <c r="D1244" s="32" t="s">
        <v>17</v>
      </c>
      <c r="E1244" s="32" t="s">
        <v>17</v>
      </c>
      <c r="F1244" s="32" t="s">
        <v>17</v>
      </c>
      <c r="G1244" s="184">
        <v>20.72</v>
      </c>
      <c r="H1244" s="148" t="s">
        <v>1363</v>
      </c>
      <c r="I1244" s="156" t="s">
        <v>1066</v>
      </c>
      <c r="J1244" s="159">
        <v>5</v>
      </c>
      <c r="K1244" s="158">
        <v>20.72</v>
      </c>
      <c r="L1244" s="157">
        <v>1</v>
      </c>
      <c r="M1244" s="148" t="s">
        <v>1351</v>
      </c>
    </row>
    <row r="1245" spans="1:13" s="30" customFormat="1" ht="51" customHeight="1" x14ac:dyDescent="0.25">
      <c r="A1245" s="149" t="s">
        <v>1356</v>
      </c>
      <c r="B1245" s="32" t="s">
        <v>17</v>
      </c>
      <c r="C1245" s="32" t="s">
        <v>17</v>
      </c>
      <c r="D1245" s="32" t="s">
        <v>17</v>
      </c>
      <c r="E1245" s="32" t="s">
        <v>17</v>
      </c>
      <c r="F1245" s="32" t="s">
        <v>17</v>
      </c>
      <c r="G1245" s="184">
        <v>6.3239999999999998</v>
      </c>
      <c r="H1245" s="148" t="s">
        <v>1364</v>
      </c>
      <c r="I1245" s="156" t="s">
        <v>944</v>
      </c>
      <c r="J1245" s="159">
        <v>100</v>
      </c>
      <c r="K1245" s="158">
        <v>6.3280000000000003</v>
      </c>
      <c r="L1245" s="157">
        <v>1</v>
      </c>
      <c r="M1245" s="148" t="s">
        <v>1351</v>
      </c>
    </row>
    <row r="1246" spans="1:13" s="30" customFormat="1" ht="51" customHeight="1" x14ac:dyDescent="0.25">
      <c r="A1246" s="149" t="s">
        <v>1356</v>
      </c>
      <c r="B1246" s="32" t="s">
        <v>17</v>
      </c>
      <c r="C1246" s="32" t="s">
        <v>17</v>
      </c>
      <c r="D1246" s="32" t="s">
        <v>17</v>
      </c>
      <c r="E1246" s="32" t="s">
        <v>17</v>
      </c>
      <c r="F1246" s="32" t="s">
        <v>17</v>
      </c>
      <c r="G1246" s="184">
        <v>7.9859999999999998</v>
      </c>
      <c r="H1246" s="148" t="s">
        <v>1365</v>
      </c>
      <c r="I1246" s="156" t="s">
        <v>944</v>
      </c>
      <c r="J1246" s="159">
        <v>100</v>
      </c>
      <c r="K1246" s="158">
        <v>7.9859999999999998</v>
      </c>
      <c r="L1246" s="157">
        <v>1</v>
      </c>
      <c r="M1246" s="148" t="s">
        <v>1351</v>
      </c>
    </row>
    <row r="1247" spans="1:13" s="30" customFormat="1" ht="51" customHeight="1" x14ac:dyDescent="0.25">
      <c r="A1247" s="149" t="s">
        <v>1357</v>
      </c>
      <c r="B1247" s="32" t="s">
        <v>17</v>
      </c>
      <c r="C1247" s="32" t="s">
        <v>17</v>
      </c>
      <c r="D1247" s="32" t="s">
        <v>17</v>
      </c>
      <c r="E1247" s="32" t="s">
        <v>17</v>
      </c>
      <c r="F1247" s="32" t="s">
        <v>17</v>
      </c>
      <c r="G1247" s="184">
        <v>65.099999999999994</v>
      </c>
      <c r="H1247" s="148" t="s">
        <v>1366</v>
      </c>
      <c r="I1247" s="156" t="s">
        <v>944</v>
      </c>
      <c r="J1247" s="159">
        <v>100</v>
      </c>
      <c r="K1247" s="158">
        <v>10.85</v>
      </c>
      <c r="L1247" s="157">
        <v>6</v>
      </c>
      <c r="M1247" s="148" t="s">
        <v>1351</v>
      </c>
    </row>
    <row r="1248" spans="1:13" s="30" customFormat="1" ht="51" customHeight="1" x14ac:dyDescent="0.25">
      <c r="A1248" s="149" t="s">
        <v>1357</v>
      </c>
      <c r="B1248" s="32" t="s">
        <v>17</v>
      </c>
      <c r="C1248" s="32" t="s">
        <v>17</v>
      </c>
      <c r="D1248" s="32" t="s">
        <v>17</v>
      </c>
      <c r="E1248" s="32" t="s">
        <v>17</v>
      </c>
      <c r="F1248" s="32" t="s">
        <v>17</v>
      </c>
      <c r="G1248" s="184">
        <v>76.900000000000006</v>
      </c>
      <c r="H1248" s="148" t="s">
        <v>1367</v>
      </c>
      <c r="I1248" s="156" t="s">
        <v>944</v>
      </c>
      <c r="J1248" s="159">
        <v>100</v>
      </c>
      <c r="K1248" s="158">
        <v>7.69</v>
      </c>
      <c r="L1248" s="157">
        <v>10</v>
      </c>
      <c r="M1248" s="148" t="s">
        <v>1351</v>
      </c>
    </row>
    <row r="1249" spans="1:13" s="30" customFormat="1" ht="51" customHeight="1" x14ac:dyDescent="0.25">
      <c r="A1249" s="149" t="s">
        <v>1357</v>
      </c>
      <c r="B1249" s="32" t="s">
        <v>17</v>
      </c>
      <c r="C1249" s="32" t="s">
        <v>17</v>
      </c>
      <c r="D1249" s="32" t="s">
        <v>17</v>
      </c>
      <c r="E1249" s="32" t="s">
        <v>17</v>
      </c>
      <c r="F1249" s="32" t="s">
        <v>17</v>
      </c>
      <c r="G1249" s="184">
        <v>81.44</v>
      </c>
      <c r="H1249" s="148" t="s">
        <v>1368</v>
      </c>
      <c r="I1249" s="156" t="s">
        <v>944</v>
      </c>
      <c r="J1249" s="159">
        <v>100</v>
      </c>
      <c r="K1249" s="158">
        <v>10.18</v>
      </c>
      <c r="L1249" s="157">
        <v>8</v>
      </c>
      <c r="M1249" s="148" t="s">
        <v>1351</v>
      </c>
    </row>
    <row r="1250" spans="1:13" s="30" customFormat="1" ht="51" customHeight="1" x14ac:dyDescent="0.25">
      <c r="A1250" s="149" t="s">
        <v>1357</v>
      </c>
      <c r="B1250" s="32" t="s">
        <v>17</v>
      </c>
      <c r="C1250" s="32" t="s">
        <v>17</v>
      </c>
      <c r="D1250" s="32" t="s">
        <v>17</v>
      </c>
      <c r="E1250" s="32" t="s">
        <v>17</v>
      </c>
      <c r="F1250" s="32" t="s">
        <v>17</v>
      </c>
      <c r="G1250" s="184">
        <v>42.900000000000006</v>
      </c>
      <c r="H1250" s="148" t="s">
        <v>1369</v>
      </c>
      <c r="I1250" s="156" t="s">
        <v>944</v>
      </c>
      <c r="J1250" s="159">
        <v>100</v>
      </c>
      <c r="K1250" s="158">
        <v>7.15</v>
      </c>
      <c r="L1250" s="157">
        <v>6</v>
      </c>
      <c r="M1250" s="148" t="s">
        <v>1351</v>
      </c>
    </row>
    <row r="1251" spans="1:13" s="30" customFormat="1" ht="51" customHeight="1" x14ac:dyDescent="0.25">
      <c r="A1251" s="149" t="s">
        <v>1358</v>
      </c>
      <c r="B1251" s="32" t="s">
        <v>17</v>
      </c>
      <c r="C1251" s="32" t="s">
        <v>17</v>
      </c>
      <c r="D1251" s="32" t="s">
        <v>17</v>
      </c>
      <c r="E1251" s="32" t="s">
        <v>17</v>
      </c>
      <c r="F1251" s="32" t="s">
        <v>17</v>
      </c>
      <c r="G1251" s="184">
        <v>43</v>
      </c>
      <c r="H1251" s="148" t="s">
        <v>1370</v>
      </c>
      <c r="I1251" s="156" t="s">
        <v>944</v>
      </c>
      <c r="J1251" s="159">
        <v>25</v>
      </c>
      <c r="K1251" s="158">
        <v>10.75</v>
      </c>
      <c r="L1251" s="157">
        <v>4</v>
      </c>
      <c r="M1251" s="148" t="s">
        <v>1351</v>
      </c>
    </row>
    <row r="1252" spans="1:13" s="30" customFormat="1" ht="51" customHeight="1" x14ac:dyDescent="0.25">
      <c r="A1252" s="149" t="s">
        <v>1359</v>
      </c>
      <c r="B1252" s="32" t="s">
        <v>17</v>
      </c>
      <c r="C1252" s="32" t="s">
        <v>17</v>
      </c>
      <c r="D1252" s="32" t="s">
        <v>17</v>
      </c>
      <c r="E1252" s="32" t="s">
        <v>17</v>
      </c>
      <c r="F1252" s="32" t="s">
        <v>17</v>
      </c>
      <c r="G1252" s="184">
        <v>55.500000000000007</v>
      </c>
      <c r="H1252" s="148" t="s">
        <v>1371</v>
      </c>
      <c r="I1252" s="156" t="s">
        <v>944</v>
      </c>
      <c r="J1252" s="159">
        <v>1</v>
      </c>
      <c r="K1252" s="158">
        <v>1.1100000000000001</v>
      </c>
      <c r="L1252" s="157">
        <v>50</v>
      </c>
      <c r="M1252" s="148" t="s">
        <v>1351</v>
      </c>
    </row>
    <row r="1253" spans="1:13" s="30" customFormat="1" ht="51" customHeight="1" x14ac:dyDescent="0.25">
      <c r="A1253" s="149" t="s">
        <v>1360</v>
      </c>
      <c r="B1253" s="32" t="s">
        <v>17</v>
      </c>
      <c r="C1253" s="32" t="s">
        <v>17</v>
      </c>
      <c r="D1253" s="32" t="s">
        <v>17</v>
      </c>
      <c r="E1253" s="32" t="s">
        <v>17</v>
      </c>
      <c r="F1253" s="32" t="s">
        <v>17</v>
      </c>
      <c r="G1253" s="184">
        <v>12.13</v>
      </c>
      <c r="H1253" s="148" t="s">
        <v>1372</v>
      </c>
      <c r="I1253" s="156" t="s">
        <v>944</v>
      </c>
      <c r="J1253" s="159">
        <v>10</v>
      </c>
      <c r="K1253" s="158">
        <v>12.13</v>
      </c>
      <c r="L1253" s="157">
        <v>1</v>
      </c>
      <c r="M1253" s="148" t="s">
        <v>1351</v>
      </c>
    </row>
    <row r="1254" spans="1:13" s="145" customFormat="1" x14ac:dyDescent="0.3">
      <c r="A1254" s="151" t="s">
        <v>1403</v>
      </c>
      <c r="B1254" s="152"/>
      <c r="C1254" s="152"/>
      <c r="D1254" s="152"/>
      <c r="E1254" s="152"/>
      <c r="F1254" s="153"/>
      <c r="G1254" s="154">
        <f>SUM(G1255:G1283)</f>
        <v>3336.12</v>
      </c>
      <c r="H1254" s="152"/>
      <c r="I1254" s="152"/>
      <c r="J1254" s="152"/>
      <c r="K1254" s="152"/>
      <c r="L1254" s="155"/>
      <c r="M1254" s="152"/>
    </row>
    <row r="1255" spans="1:13" s="30" customFormat="1" ht="54.75" customHeight="1" x14ac:dyDescent="0.25">
      <c r="A1255" s="149" t="s">
        <v>1412</v>
      </c>
      <c r="B1255" s="32" t="s">
        <v>17</v>
      </c>
      <c r="C1255" s="32" t="s">
        <v>17</v>
      </c>
      <c r="D1255" s="32" t="s">
        <v>17</v>
      </c>
      <c r="E1255" s="32" t="s">
        <v>17</v>
      </c>
      <c r="F1255" s="32" t="s">
        <v>17</v>
      </c>
      <c r="G1255" s="184">
        <v>44.8</v>
      </c>
      <c r="H1255" s="148" t="s">
        <v>1361</v>
      </c>
      <c r="I1255" s="156" t="s">
        <v>944</v>
      </c>
      <c r="J1255" s="159">
        <v>50</v>
      </c>
      <c r="K1255" s="158">
        <v>5.6</v>
      </c>
      <c r="L1255" s="157">
        <v>8</v>
      </c>
      <c r="M1255" s="148" t="s">
        <v>1351</v>
      </c>
    </row>
    <row r="1256" spans="1:13" s="30" customFormat="1" ht="51" customHeight="1" x14ac:dyDescent="0.25">
      <c r="A1256" s="149" t="s">
        <v>1413</v>
      </c>
      <c r="B1256" s="32" t="s">
        <v>17</v>
      </c>
      <c r="C1256" s="32" t="s">
        <v>17</v>
      </c>
      <c r="D1256" s="32" t="s">
        <v>17</v>
      </c>
      <c r="E1256" s="32" t="s">
        <v>17</v>
      </c>
      <c r="F1256" s="32" t="s">
        <v>17</v>
      </c>
      <c r="G1256" s="184">
        <v>22.4</v>
      </c>
      <c r="H1256" s="148" t="s">
        <v>1421</v>
      </c>
      <c r="I1256" s="156" t="s">
        <v>944</v>
      </c>
      <c r="J1256" s="159">
        <v>50</v>
      </c>
      <c r="K1256" s="158">
        <v>5.6</v>
      </c>
      <c r="L1256" s="157">
        <v>4</v>
      </c>
      <c r="M1256" s="148" t="s">
        <v>1351</v>
      </c>
    </row>
    <row r="1257" spans="1:13" s="30" customFormat="1" ht="51" customHeight="1" x14ac:dyDescent="0.25">
      <c r="A1257" s="149" t="s">
        <v>1414</v>
      </c>
      <c r="B1257" s="32" t="s">
        <v>17</v>
      </c>
      <c r="C1257" s="32" t="s">
        <v>17</v>
      </c>
      <c r="D1257" s="32" t="s">
        <v>17</v>
      </c>
      <c r="E1257" s="32" t="s">
        <v>17</v>
      </c>
      <c r="F1257" s="32" t="s">
        <v>17</v>
      </c>
      <c r="G1257" s="184">
        <v>459.79999999999995</v>
      </c>
      <c r="H1257" s="148" t="s">
        <v>1422</v>
      </c>
      <c r="I1257" s="156" t="s">
        <v>944</v>
      </c>
      <c r="J1257" s="159">
        <v>10</v>
      </c>
      <c r="K1257" s="158">
        <v>45.98</v>
      </c>
      <c r="L1257" s="157">
        <v>10</v>
      </c>
      <c r="M1257" s="148" t="s">
        <v>1351</v>
      </c>
    </row>
    <row r="1258" spans="1:13" s="30" customFormat="1" ht="51" customHeight="1" x14ac:dyDescent="0.25">
      <c r="A1258" s="149" t="s">
        <v>1359</v>
      </c>
      <c r="B1258" s="32" t="s">
        <v>17</v>
      </c>
      <c r="C1258" s="32" t="s">
        <v>17</v>
      </c>
      <c r="D1258" s="32" t="s">
        <v>17</v>
      </c>
      <c r="E1258" s="32" t="s">
        <v>17</v>
      </c>
      <c r="F1258" s="32" t="s">
        <v>17</v>
      </c>
      <c r="G1258" s="184">
        <v>56.4</v>
      </c>
      <c r="H1258" s="148" t="s">
        <v>1423</v>
      </c>
      <c r="I1258" s="156" t="s">
        <v>944</v>
      </c>
      <c r="J1258" s="159">
        <v>5</v>
      </c>
      <c r="K1258" s="158">
        <v>5.64</v>
      </c>
      <c r="L1258" s="157">
        <v>10</v>
      </c>
      <c r="M1258" s="148" t="s">
        <v>1351</v>
      </c>
    </row>
    <row r="1259" spans="1:13" s="30" customFormat="1" ht="51" customHeight="1" x14ac:dyDescent="0.25">
      <c r="A1259" s="149" t="s">
        <v>1359</v>
      </c>
      <c r="B1259" s="32" t="s">
        <v>17</v>
      </c>
      <c r="C1259" s="32" t="s">
        <v>17</v>
      </c>
      <c r="D1259" s="32" t="s">
        <v>17</v>
      </c>
      <c r="E1259" s="32" t="s">
        <v>17</v>
      </c>
      <c r="F1259" s="32" t="s">
        <v>17</v>
      </c>
      <c r="G1259" s="184">
        <v>178.173</v>
      </c>
      <c r="H1259" s="148" t="s">
        <v>1424</v>
      </c>
      <c r="I1259" s="156" t="s">
        <v>944</v>
      </c>
      <c r="J1259" s="159">
        <v>10</v>
      </c>
      <c r="K1259" s="158">
        <v>11.135999999999999</v>
      </c>
      <c r="L1259" s="157">
        <v>16</v>
      </c>
      <c r="M1259" s="148" t="s">
        <v>1351</v>
      </c>
    </row>
    <row r="1260" spans="1:13" s="30" customFormat="1" ht="51" customHeight="1" x14ac:dyDescent="0.25">
      <c r="A1260" s="149" t="s">
        <v>1359</v>
      </c>
      <c r="B1260" s="32" t="s">
        <v>17</v>
      </c>
      <c r="C1260" s="32" t="s">
        <v>17</v>
      </c>
      <c r="D1260" s="32" t="s">
        <v>17</v>
      </c>
      <c r="E1260" s="32" t="s">
        <v>17</v>
      </c>
      <c r="F1260" s="32" t="s">
        <v>17</v>
      </c>
      <c r="G1260" s="184">
        <v>60.5</v>
      </c>
      <c r="H1260" s="148" t="s">
        <v>1425</v>
      </c>
      <c r="I1260" s="156" t="s">
        <v>944</v>
      </c>
      <c r="J1260" s="159">
        <v>10</v>
      </c>
      <c r="K1260" s="158">
        <v>6.05</v>
      </c>
      <c r="L1260" s="157">
        <v>10</v>
      </c>
      <c r="M1260" s="148" t="s">
        <v>1351</v>
      </c>
    </row>
    <row r="1261" spans="1:13" s="30" customFormat="1" ht="51" customHeight="1" x14ac:dyDescent="0.25">
      <c r="A1261" s="149" t="s">
        <v>1415</v>
      </c>
      <c r="B1261" s="32" t="s">
        <v>17</v>
      </c>
      <c r="C1261" s="32" t="s">
        <v>17</v>
      </c>
      <c r="D1261" s="32" t="s">
        <v>17</v>
      </c>
      <c r="E1261" s="32" t="s">
        <v>17</v>
      </c>
      <c r="F1261" s="32" t="s">
        <v>17</v>
      </c>
      <c r="G1261" s="184">
        <v>99.73599999999999</v>
      </c>
      <c r="H1261" s="148" t="s">
        <v>1426</v>
      </c>
      <c r="I1261" s="156" t="s">
        <v>944</v>
      </c>
      <c r="J1261" s="159">
        <v>100</v>
      </c>
      <c r="K1261" s="158">
        <v>7.6719999999999997</v>
      </c>
      <c r="L1261" s="157">
        <v>13</v>
      </c>
      <c r="M1261" s="148" t="s">
        <v>1351</v>
      </c>
    </row>
    <row r="1262" spans="1:13" s="30" customFormat="1" ht="51" customHeight="1" x14ac:dyDescent="0.25">
      <c r="A1262" s="149" t="s">
        <v>1415</v>
      </c>
      <c r="B1262" s="32" t="s">
        <v>17</v>
      </c>
      <c r="C1262" s="32" t="s">
        <v>17</v>
      </c>
      <c r="D1262" s="32" t="s">
        <v>17</v>
      </c>
      <c r="E1262" s="32" t="s">
        <v>17</v>
      </c>
      <c r="F1262" s="32" t="s">
        <v>17</v>
      </c>
      <c r="G1262" s="184">
        <v>38.6</v>
      </c>
      <c r="H1262" s="148" t="s">
        <v>1427</v>
      </c>
      <c r="I1262" s="156" t="s">
        <v>944</v>
      </c>
      <c r="J1262" s="159">
        <v>100</v>
      </c>
      <c r="K1262" s="158">
        <v>7.72</v>
      </c>
      <c r="L1262" s="157">
        <v>5</v>
      </c>
      <c r="M1262" s="148" t="s">
        <v>1351</v>
      </c>
    </row>
    <row r="1263" spans="1:13" s="30" customFormat="1" ht="51" customHeight="1" x14ac:dyDescent="0.25">
      <c r="A1263" s="149" t="s">
        <v>1415</v>
      </c>
      <c r="B1263" s="32" t="s">
        <v>17</v>
      </c>
      <c r="C1263" s="32" t="s">
        <v>17</v>
      </c>
      <c r="D1263" s="32" t="s">
        <v>17</v>
      </c>
      <c r="E1263" s="32" t="s">
        <v>17</v>
      </c>
      <c r="F1263" s="32" t="s">
        <v>17</v>
      </c>
      <c r="G1263" s="184">
        <v>37.400000000000006</v>
      </c>
      <c r="H1263" s="148" t="s">
        <v>1428</v>
      </c>
      <c r="I1263" s="156" t="s">
        <v>944</v>
      </c>
      <c r="J1263" s="159">
        <v>100</v>
      </c>
      <c r="K1263" s="158">
        <v>7.48</v>
      </c>
      <c r="L1263" s="157">
        <v>5</v>
      </c>
      <c r="M1263" s="148" t="s">
        <v>1351</v>
      </c>
    </row>
    <row r="1264" spans="1:13" s="30" customFormat="1" ht="51" customHeight="1" x14ac:dyDescent="0.25">
      <c r="A1264" s="149" t="s">
        <v>1415</v>
      </c>
      <c r="B1264" s="32" t="s">
        <v>17</v>
      </c>
      <c r="C1264" s="32" t="s">
        <v>17</v>
      </c>
      <c r="D1264" s="32" t="s">
        <v>17</v>
      </c>
      <c r="E1264" s="32" t="s">
        <v>17</v>
      </c>
      <c r="F1264" s="32" t="s">
        <v>17</v>
      </c>
      <c r="G1264" s="184">
        <v>56.16</v>
      </c>
      <c r="H1264" s="148" t="s">
        <v>1429</v>
      </c>
      <c r="I1264" s="156" t="s">
        <v>944</v>
      </c>
      <c r="J1264" s="159">
        <v>100</v>
      </c>
      <c r="K1264" s="158">
        <v>7.02</v>
      </c>
      <c r="L1264" s="157">
        <v>8</v>
      </c>
      <c r="M1264" s="148" t="s">
        <v>1351</v>
      </c>
    </row>
    <row r="1265" spans="1:13" s="30" customFormat="1" ht="51" customHeight="1" x14ac:dyDescent="0.25">
      <c r="A1265" s="149" t="s">
        <v>1415</v>
      </c>
      <c r="B1265" s="32" t="s">
        <v>17</v>
      </c>
      <c r="C1265" s="32" t="s">
        <v>17</v>
      </c>
      <c r="D1265" s="32" t="s">
        <v>17</v>
      </c>
      <c r="E1265" s="32" t="s">
        <v>17</v>
      </c>
      <c r="F1265" s="32" t="s">
        <v>17</v>
      </c>
      <c r="G1265" s="184">
        <v>207.24999999999997</v>
      </c>
      <c r="H1265" s="148" t="s">
        <v>1430</v>
      </c>
      <c r="I1265" s="156" t="s">
        <v>944</v>
      </c>
      <c r="J1265" s="159">
        <v>100</v>
      </c>
      <c r="K1265" s="158">
        <v>8.2899999999999991</v>
      </c>
      <c r="L1265" s="157">
        <v>25</v>
      </c>
      <c r="M1265" s="148" t="s">
        <v>1351</v>
      </c>
    </row>
    <row r="1266" spans="1:13" s="30" customFormat="1" ht="51" customHeight="1" x14ac:dyDescent="0.25">
      <c r="A1266" s="149" t="s">
        <v>1415</v>
      </c>
      <c r="B1266" s="32" t="s">
        <v>17</v>
      </c>
      <c r="C1266" s="32" t="s">
        <v>17</v>
      </c>
      <c r="D1266" s="32" t="s">
        <v>17</v>
      </c>
      <c r="E1266" s="32" t="s">
        <v>17</v>
      </c>
      <c r="F1266" s="32" t="s">
        <v>17</v>
      </c>
      <c r="G1266" s="184">
        <v>32.56</v>
      </c>
      <c r="H1266" s="148" t="s">
        <v>1431</v>
      </c>
      <c r="I1266" s="156" t="s">
        <v>944</v>
      </c>
      <c r="J1266" s="159">
        <v>100</v>
      </c>
      <c r="K1266" s="158">
        <v>8.14</v>
      </c>
      <c r="L1266" s="157">
        <v>4</v>
      </c>
      <c r="M1266" s="148" t="s">
        <v>1351</v>
      </c>
    </row>
    <row r="1267" spans="1:13" s="30" customFormat="1" ht="51" customHeight="1" x14ac:dyDescent="0.25">
      <c r="A1267" s="149" t="s">
        <v>1416</v>
      </c>
      <c r="B1267" s="32" t="s">
        <v>17</v>
      </c>
      <c r="C1267" s="32" t="s">
        <v>17</v>
      </c>
      <c r="D1267" s="32" t="s">
        <v>17</v>
      </c>
      <c r="E1267" s="32" t="s">
        <v>17</v>
      </c>
      <c r="F1267" s="32" t="s">
        <v>17</v>
      </c>
      <c r="G1267" s="184">
        <v>302.5</v>
      </c>
      <c r="H1267" s="148" t="s">
        <v>1432</v>
      </c>
      <c r="I1267" s="156" t="s">
        <v>944</v>
      </c>
      <c r="J1267" s="159">
        <v>1</v>
      </c>
      <c r="K1267" s="158">
        <v>6.05</v>
      </c>
      <c r="L1267" s="157">
        <v>50</v>
      </c>
      <c r="M1267" s="148" t="s">
        <v>1351</v>
      </c>
    </row>
    <row r="1268" spans="1:13" s="30" customFormat="1" ht="51" customHeight="1" x14ac:dyDescent="0.25">
      <c r="A1268" s="149" t="s">
        <v>1416</v>
      </c>
      <c r="B1268" s="32" t="s">
        <v>17</v>
      </c>
      <c r="C1268" s="32" t="s">
        <v>17</v>
      </c>
      <c r="D1268" s="32" t="s">
        <v>17</v>
      </c>
      <c r="E1268" s="32" t="s">
        <v>17</v>
      </c>
      <c r="F1268" s="32" t="s">
        <v>17</v>
      </c>
      <c r="G1268" s="184">
        <v>229.9</v>
      </c>
      <c r="H1268" s="148" t="s">
        <v>1433</v>
      </c>
      <c r="I1268" s="156" t="s">
        <v>944</v>
      </c>
      <c r="J1268" s="159">
        <v>1</v>
      </c>
      <c r="K1268" s="158">
        <v>4.5979999999999999</v>
      </c>
      <c r="L1268" s="157">
        <v>50</v>
      </c>
      <c r="M1268" s="148" t="s">
        <v>1351</v>
      </c>
    </row>
    <row r="1269" spans="1:13" s="30" customFormat="1" ht="51" customHeight="1" x14ac:dyDescent="0.25">
      <c r="A1269" s="149" t="s">
        <v>1417</v>
      </c>
      <c r="B1269" s="32" t="s">
        <v>17</v>
      </c>
      <c r="C1269" s="32" t="s">
        <v>17</v>
      </c>
      <c r="D1269" s="32" t="s">
        <v>17</v>
      </c>
      <c r="E1269" s="32" t="s">
        <v>17</v>
      </c>
      <c r="F1269" s="32" t="s">
        <v>17</v>
      </c>
      <c r="G1269" s="184">
        <v>241.38</v>
      </c>
      <c r="H1269" s="148" t="s">
        <v>1434</v>
      </c>
      <c r="I1269" s="156" t="s">
        <v>944</v>
      </c>
      <c r="J1269" s="159">
        <v>25</v>
      </c>
      <c r="K1269" s="158">
        <v>120.69</v>
      </c>
      <c r="L1269" s="157">
        <v>2</v>
      </c>
      <c r="M1269" s="148" t="s">
        <v>1351</v>
      </c>
    </row>
    <row r="1270" spans="1:13" s="30" customFormat="1" ht="51" customHeight="1" x14ac:dyDescent="0.25">
      <c r="A1270" s="149" t="s">
        <v>1417</v>
      </c>
      <c r="B1270" s="32" t="s">
        <v>17</v>
      </c>
      <c r="C1270" s="32" t="s">
        <v>17</v>
      </c>
      <c r="D1270" s="32" t="s">
        <v>17</v>
      </c>
      <c r="E1270" s="32" t="s">
        <v>17</v>
      </c>
      <c r="F1270" s="32" t="s">
        <v>17</v>
      </c>
      <c r="G1270" s="184">
        <v>43</v>
      </c>
      <c r="H1270" s="148" t="s">
        <v>1435</v>
      </c>
      <c r="I1270" s="156" t="s">
        <v>944</v>
      </c>
      <c r="J1270" s="159">
        <v>25</v>
      </c>
      <c r="K1270" s="158">
        <v>10.75</v>
      </c>
      <c r="L1270" s="157">
        <v>4</v>
      </c>
      <c r="M1270" s="148" t="s">
        <v>1351</v>
      </c>
    </row>
    <row r="1271" spans="1:13" s="30" customFormat="1" ht="51" customHeight="1" x14ac:dyDescent="0.25">
      <c r="A1271" s="149" t="s">
        <v>1417</v>
      </c>
      <c r="B1271" s="32" t="s">
        <v>17</v>
      </c>
      <c r="C1271" s="32" t="s">
        <v>17</v>
      </c>
      <c r="D1271" s="32" t="s">
        <v>17</v>
      </c>
      <c r="E1271" s="32" t="s">
        <v>17</v>
      </c>
      <c r="F1271" s="32" t="s">
        <v>17</v>
      </c>
      <c r="G1271" s="184">
        <v>274.42</v>
      </c>
      <c r="H1271" s="148" t="s">
        <v>1436</v>
      </c>
      <c r="I1271" s="156" t="s">
        <v>944</v>
      </c>
      <c r="J1271" s="159">
        <v>27</v>
      </c>
      <c r="K1271" s="158">
        <v>137.21</v>
      </c>
      <c r="L1271" s="157">
        <v>2</v>
      </c>
      <c r="M1271" s="148" t="s">
        <v>1351</v>
      </c>
    </row>
    <row r="1272" spans="1:13" s="30" customFormat="1" ht="51" customHeight="1" x14ac:dyDescent="0.25">
      <c r="A1272" s="149" t="s">
        <v>1417</v>
      </c>
      <c r="B1272" s="32" t="s">
        <v>17</v>
      </c>
      <c r="C1272" s="32" t="s">
        <v>17</v>
      </c>
      <c r="D1272" s="32" t="s">
        <v>17</v>
      </c>
      <c r="E1272" s="32" t="s">
        <v>17</v>
      </c>
      <c r="F1272" s="32" t="s">
        <v>17</v>
      </c>
      <c r="G1272" s="184">
        <v>559</v>
      </c>
      <c r="H1272" s="148" t="s">
        <v>1437</v>
      </c>
      <c r="I1272" s="156" t="s">
        <v>944</v>
      </c>
      <c r="J1272" s="159">
        <v>22</v>
      </c>
      <c r="K1272" s="158">
        <v>111.8</v>
      </c>
      <c r="L1272" s="157">
        <v>5</v>
      </c>
      <c r="M1272" s="148" t="s">
        <v>1351</v>
      </c>
    </row>
    <row r="1273" spans="1:13" s="30" customFormat="1" ht="51" customHeight="1" x14ac:dyDescent="0.25">
      <c r="A1273" s="149" t="s">
        <v>1418</v>
      </c>
      <c r="B1273" s="32" t="s">
        <v>17</v>
      </c>
      <c r="C1273" s="32" t="s">
        <v>17</v>
      </c>
      <c r="D1273" s="32" t="s">
        <v>17</v>
      </c>
      <c r="E1273" s="32" t="s">
        <v>17</v>
      </c>
      <c r="F1273" s="32" t="s">
        <v>17</v>
      </c>
      <c r="G1273" s="184">
        <v>3.8719999999999999</v>
      </c>
      <c r="H1273" s="148" t="s">
        <v>1438</v>
      </c>
      <c r="I1273" s="156" t="s">
        <v>944</v>
      </c>
      <c r="J1273" s="159">
        <v>100</v>
      </c>
      <c r="K1273" s="158">
        <v>3.8719999999999999</v>
      </c>
      <c r="L1273" s="157">
        <v>1</v>
      </c>
      <c r="M1273" s="148" t="s">
        <v>1351</v>
      </c>
    </row>
    <row r="1274" spans="1:13" s="30" customFormat="1" ht="51" customHeight="1" x14ac:dyDescent="0.25">
      <c r="A1274" s="149" t="s">
        <v>1418</v>
      </c>
      <c r="B1274" s="32" t="s">
        <v>17</v>
      </c>
      <c r="C1274" s="32" t="s">
        <v>17</v>
      </c>
      <c r="D1274" s="32" t="s">
        <v>17</v>
      </c>
      <c r="E1274" s="32" t="s">
        <v>17</v>
      </c>
      <c r="F1274" s="32" t="s">
        <v>17</v>
      </c>
      <c r="G1274" s="184">
        <v>10.164</v>
      </c>
      <c r="H1274" s="148" t="s">
        <v>1439</v>
      </c>
      <c r="I1274" s="156" t="s">
        <v>944</v>
      </c>
      <c r="J1274" s="159">
        <v>100</v>
      </c>
      <c r="K1274" s="158">
        <v>3.3879999999999999</v>
      </c>
      <c r="L1274" s="157">
        <v>3</v>
      </c>
      <c r="M1274" s="148" t="s">
        <v>1351</v>
      </c>
    </row>
    <row r="1275" spans="1:13" s="30" customFormat="1" ht="51" customHeight="1" x14ac:dyDescent="0.25">
      <c r="A1275" s="149" t="s">
        <v>1419</v>
      </c>
      <c r="B1275" s="32" t="s">
        <v>17</v>
      </c>
      <c r="C1275" s="32" t="s">
        <v>17</v>
      </c>
      <c r="D1275" s="32" t="s">
        <v>17</v>
      </c>
      <c r="E1275" s="32" t="s">
        <v>17</v>
      </c>
      <c r="F1275" s="32" t="s">
        <v>17</v>
      </c>
      <c r="G1275" s="184">
        <v>71.91</v>
      </c>
      <c r="H1275" s="148" t="s">
        <v>1440</v>
      </c>
      <c r="I1275" s="156" t="s">
        <v>944</v>
      </c>
      <c r="J1275" s="159">
        <v>100</v>
      </c>
      <c r="K1275" s="158">
        <v>7.99</v>
      </c>
      <c r="L1275" s="157">
        <v>9</v>
      </c>
      <c r="M1275" s="148" t="s">
        <v>1351</v>
      </c>
    </row>
    <row r="1276" spans="1:13" s="30" customFormat="1" ht="51" customHeight="1" x14ac:dyDescent="0.25">
      <c r="A1276" s="149" t="s">
        <v>1360</v>
      </c>
      <c r="B1276" s="32" t="s">
        <v>17</v>
      </c>
      <c r="C1276" s="32" t="s">
        <v>17</v>
      </c>
      <c r="D1276" s="32" t="s">
        <v>17</v>
      </c>
      <c r="E1276" s="32" t="s">
        <v>17</v>
      </c>
      <c r="F1276" s="32" t="s">
        <v>17</v>
      </c>
      <c r="G1276" s="184">
        <v>24.258000000000003</v>
      </c>
      <c r="H1276" s="148" t="s">
        <v>1434</v>
      </c>
      <c r="I1276" s="156" t="s">
        <v>944</v>
      </c>
      <c r="J1276" s="159">
        <v>1</v>
      </c>
      <c r="K1276" s="158">
        <v>1.2129000000000001</v>
      </c>
      <c r="L1276" s="157">
        <v>20</v>
      </c>
      <c r="M1276" s="148" t="s">
        <v>1351</v>
      </c>
    </row>
    <row r="1277" spans="1:13" s="30" customFormat="1" ht="51" customHeight="1" x14ac:dyDescent="0.25">
      <c r="A1277" s="149" t="s">
        <v>1420</v>
      </c>
      <c r="B1277" s="32" t="s">
        <v>17</v>
      </c>
      <c r="C1277" s="32" t="s">
        <v>17</v>
      </c>
      <c r="D1277" s="32" t="s">
        <v>17</v>
      </c>
      <c r="E1277" s="32" t="s">
        <v>17</v>
      </c>
      <c r="F1277" s="32" t="s">
        <v>17</v>
      </c>
      <c r="G1277" s="184">
        <v>19.36</v>
      </c>
      <c r="H1277" s="148" t="s">
        <v>1441</v>
      </c>
      <c r="I1277" s="156" t="s">
        <v>1164</v>
      </c>
      <c r="J1277" s="159">
        <v>0.5</v>
      </c>
      <c r="K1277" s="158">
        <v>3.8719999999999999</v>
      </c>
      <c r="L1277" s="157">
        <v>5</v>
      </c>
      <c r="M1277" s="148" t="s">
        <v>1351</v>
      </c>
    </row>
    <row r="1278" spans="1:13" s="30" customFormat="1" ht="51" customHeight="1" x14ac:dyDescent="0.25">
      <c r="A1278" s="149" t="s">
        <v>1420</v>
      </c>
      <c r="B1278" s="32" t="s">
        <v>17</v>
      </c>
      <c r="C1278" s="32" t="s">
        <v>17</v>
      </c>
      <c r="D1278" s="32" t="s">
        <v>17</v>
      </c>
      <c r="E1278" s="32" t="s">
        <v>17</v>
      </c>
      <c r="F1278" s="32" t="s">
        <v>17</v>
      </c>
      <c r="G1278" s="184">
        <v>48.4</v>
      </c>
      <c r="H1278" s="148" t="s">
        <v>1442</v>
      </c>
      <c r="I1278" s="156" t="s">
        <v>1164</v>
      </c>
      <c r="J1278" s="159">
        <v>5</v>
      </c>
      <c r="K1278" s="158">
        <v>24.2</v>
      </c>
      <c r="L1278" s="157">
        <v>2</v>
      </c>
      <c r="M1278" s="148" t="s">
        <v>1351</v>
      </c>
    </row>
    <row r="1279" spans="1:13" s="30" customFormat="1" ht="51" customHeight="1" x14ac:dyDescent="0.25">
      <c r="A1279" s="149" t="s">
        <v>1420</v>
      </c>
      <c r="B1279" s="32" t="s">
        <v>17</v>
      </c>
      <c r="C1279" s="32" t="s">
        <v>17</v>
      </c>
      <c r="D1279" s="32" t="s">
        <v>17</v>
      </c>
      <c r="E1279" s="32" t="s">
        <v>17</v>
      </c>
      <c r="F1279" s="32" t="s">
        <v>17</v>
      </c>
      <c r="G1279" s="184">
        <v>24.2</v>
      </c>
      <c r="H1279" s="148" t="s">
        <v>1441</v>
      </c>
      <c r="I1279" s="156" t="s">
        <v>1164</v>
      </c>
      <c r="J1279" s="159">
        <v>1</v>
      </c>
      <c r="K1279" s="158">
        <v>4.84</v>
      </c>
      <c r="L1279" s="157">
        <v>5</v>
      </c>
      <c r="M1279" s="148" t="s">
        <v>1351</v>
      </c>
    </row>
    <row r="1280" spans="1:13" s="30" customFormat="1" ht="51" customHeight="1" x14ac:dyDescent="0.25">
      <c r="A1280" s="149" t="s">
        <v>1420</v>
      </c>
      <c r="B1280" s="32" t="s">
        <v>17</v>
      </c>
      <c r="C1280" s="32" t="s">
        <v>17</v>
      </c>
      <c r="D1280" s="32" t="s">
        <v>17</v>
      </c>
      <c r="E1280" s="32" t="s">
        <v>17</v>
      </c>
      <c r="F1280" s="32" t="s">
        <v>17</v>
      </c>
      <c r="G1280" s="184">
        <v>21.417000000000002</v>
      </c>
      <c r="H1280" s="148" t="s">
        <v>1443</v>
      </c>
      <c r="I1280" s="156" t="s">
        <v>1164</v>
      </c>
      <c r="J1280" s="159">
        <v>0.1</v>
      </c>
      <c r="K1280" s="158">
        <v>2.1417000000000002</v>
      </c>
      <c r="L1280" s="157">
        <v>10</v>
      </c>
      <c r="M1280" s="148" t="s">
        <v>1351</v>
      </c>
    </row>
    <row r="1281" spans="1:13" s="30" customFormat="1" ht="51" customHeight="1" x14ac:dyDescent="0.25">
      <c r="A1281" s="149" t="s">
        <v>1041</v>
      </c>
      <c r="B1281" s="32" t="s">
        <v>17</v>
      </c>
      <c r="C1281" s="32" t="s">
        <v>17</v>
      </c>
      <c r="D1281" s="32" t="s">
        <v>17</v>
      </c>
      <c r="E1281" s="32" t="s">
        <v>17</v>
      </c>
      <c r="F1281" s="32" t="s">
        <v>17</v>
      </c>
      <c r="G1281" s="184">
        <v>62.16</v>
      </c>
      <c r="H1281" s="148" t="s">
        <v>1442</v>
      </c>
      <c r="I1281" s="156" t="s">
        <v>1164</v>
      </c>
      <c r="J1281" s="159">
        <v>5</v>
      </c>
      <c r="K1281" s="158">
        <v>20.72</v>
      </c>
      <c r="L1281" s="157">
        <v>3</v>
      </c>
      <c r="M1281" s="148" t="s">
        <v>1351</v>
      </c>
    </row>
    <row r="1282" spans="1:13" s="30" customFormat="1" ht="51" customHeight="1" x14ac:dyDescent="0.25">
      <c r="A1282" s="149" t="s">
        <v>1041</v>
      </c>
      <c r="B1282" s="32" t="s">
        <v>17</v>
      </c>
      <c r="C1282" s="32" t="s">
        <v>17</v>
      </c>
      <c r="D1282" s="32" t="s">
        <v>17</v>
      </c>
      <c r="E1282" s="32" t="s">
        <v>17</v>
      </c>
      <c r="F1282" s="32" t="s">
        <v>17</v>
      </c>
      <c r="G1282" s="184">
        <v>63.168000000000006</v>
      </c>
      <c r="H1282" s="148" t="s">
        <v>1444</v>
      </c>
      <c r="I1282" s="156" t="s">
        <v>1164</v>
      </c>
      <c r="J1282" s="159">
        <v>5</v>
      </c>
      <c r="K1282" s="158">
        <v>21.056000000000001</v>
      </c>
      <c r="L1282" s="157">
        <v>3</v>
      </c>
      <c r="M1282" s="148" t="s">
        <v>1351</v>
      </c>
    </row>
    <row r="1283" spans="1:13" s="30" customFormat="1" ht="51" customHeight="1" x14ac:dyDescent="0.25">
      <c r="A1283" s="149" t="s">
        <v>1041</v>
      </c>
      <c r="B1283" s="32" t="s">
        <v>17</v>
      </c>
      <c r="C1283" s="32" t="s">
        <v>17</v>
      </c>
      <c r="D1283" s="32" t="s">
        <v>17</v>
      </c>
      <c r="E1283" s="32" t="s">
        <v>17</v>
      </c>
      <c r="F1283" s="32" t="s">
        <v>17</v>
      </c>
      <c r="G1283" s="184">
        <v>43.231999999999999</v>
      </c>
      <c r="H1283" s="148" t="s">
        <v>1444</v>
      </c>
      <c r="I1283" s="156" t="s">
        <v>1164</v>
      </c>
      <c r="J1283" s="159">
        <v>0.5</v>
      </c>
      <c r="K1283" s="158">
        <v>4.3231999999999999</v>
      </c>
      <c r="L1283" s="157">
        <v>10</v>
      </c>
      <c r="M1283" s="148" t="s">
        <v>1351</v>
      </c>
    </row>
    <row r="1284" spans="1:13" s="145" customFormat="1" x14ac:dyDescent="0.3">
      <c r="A1284" s="151" t="s">
        <v>1899</v>
      </c>
      <c r="B1284" s="152"/>
      <c r="C1284" s="152"/>
      <c r="D1284" s="152"/>
      <c r="E1284" s="152"/>
      <c r="F1284" s="153"/>
      <c r="G1284" s="154">
        <f>SUM(G1285:G1292)</f>
        <v>461.1400000000001</v>
      </c>
      <c r="H1284" s="152"/>
      <c r="I1284" s="152"/>
      <c r="J1284" s="152"/>
      <c r="K1284" s="152"/>
      <c r="L1284" s="155"/>
      <c r="M1284" s="152"/>
    </row>
    <row r="1285" spans="1:13" s="30" customFormat="1" ht="54.75" customHeight="1" x14ac:dyDescent="0.25">
      <c r="A1285" s="149" t="s">
        <v>1412</v>
      </c>
      <c r="B1285" s="32" t="s">
        <v>17</v>
      </c>
      <c r="C1285" s="32" t="s">
        <v>17</v>
      </c>
      <c r="D1285" s="32" t="s">
        <v>17</v>
      </c>
      <c r="E1285" s="32" t="s">
        <v>17</v>
      </c>
      <c r="F1285" s="32" t="s">
        <v>17</v>
      </c>
      <c r="G1285" s="184">
        <v>10.976000000000001</v>
      </c>
      <c r="H1285" s="148" t="s">
        <v>1958</v>
      </c>
      <c r="I1285" s="156" t="s">
        <v>944</v>
      </c>
      <c r="J1285" s="159">
        <v>50</v>
      </c>
      <c r="K1285" s="158">
        <v>2.7440000000000002</v>
      </c>
      <c r="L1285" s="157">
        <v>4</v>
      </c>
      <c r="M1285" s="148" t="s">
        <v>1351</v>
      </c>
    </row>
    <row r="1286" spans="1:13" s="30" customFormat="1" ht="51" customHeight="1" x14ac:dyDescent="0.25">
      <c r="A1286" s="149" t="s">
        <v>1957</v>
      </c>
      <c r="B1286" s="32" t="s">
        <v>17</v>
      </c>
      <c r="C1286" s="32" t="s">
        <v>17</v>
      </c>
      <c r="D1286" s="32" t="s">
        <v>17</v>
      </c>
      <c r="E1286" s="32" t="s">
        <v>17</v>
      </c>
      <c r="F1286" s="32" t="s">
        <v>17</v>
      </c>
      <c r="G1286" s="184">
        <v>283.14000000000004</v>
      </c>
      <c r="H1286" s="148" t="s">
        <v>1962</v>
      </c>
      <c r="I1286" s="156" t="s">
        <v>944</v>
      </c>
      <c r="J1286" s="159">
        <v>1</v>
      </c>
      <c r="K1286" s="158">
        <v>4.7190000000000003</v>
      </c>
      <c r="L1286" s="157">
        <v>60</v>
      </c>
      <c r="M1286" s="148" t="s">
        <v>1351</v>
      </c>
    </row>
    <row r="1287" spans="1:13" s="30" customFormat="1" ht="51" customHeight="1" x14ac:dyDescent="0.25">
      <c r="A1287" s="149" t="s">
        <v>1415</v>
      </c>
      <c r="B1287" s="32" t="s">
        <v>17</v>
      </c>
      <c r="C1287" s="32" t="s">
        <v>17</v>
      </c>
      <c r="D1287" s="32" t="s">
        <v>17</v>
      </c>
      <c r="E1287" s="32" t="s">
        <v>17</v>
      </c>
      <c r="F1287" s="32" t="s">
        <v>17</v>
      </c>
      <c r="G1287" s="184">
        <v>37.408000000000001</v>
      </c>
      <c r="H1287" s="148" t="s">
        <v>1429</v>
      </c>
      <c r="I1287" s="156" t="s">
        <v>944</v>
      </c>
      <c r="J1287" s="159">
        <v>100</v>
      </c>
      <c r="K1287" s="158">
        <v>7.4816000000000003</v>
      </c>
      <c r="L1287" s="157">
        <v>5</v>
      </c>
      <c r="M1287" s="148" t="s">
        <v>1351</v>
      </c>
    </row>
    <row r="1288" spans="1:13" s="30" customFormat="1" ht="51" customHeight="1" x14ac:dyDescent="0.25">
      <c r="A1288" s="149" t="s">
        <v>1415</v>
      </c>
      <c r="B1288" s="32" t="s">
        <v>17</v>
      </c>
      <c r="C1288" s="32" t="s">
        <v>17</v>
      </c>
      <c r="D1288" s="32" t="s">
        <v>17</v>
      </c>
      <c r="E1288" s="32" t="s">
        <v>17</v>
      </c>
      <c r="F1288" s="32" t="s">
        <v>17</v>
      </c>
      <c r="G1288" s="184">
        <v>44.213999999999999</v>
      </c>
      <c r="H1288" s="148" t="s">
        <v>1959</v>
      </c>
      <c r="I1288" s="156" t="s">
        <v>944</v>
      </c>
      <c r="J1288" s="159">
        <v>100</v>
      </c>
      <c r="K1288" s="158">
        <v>7.3696000000000002</v>
      </c>
      <c r="L1288" s="157">
        <v>6</v>
      </c>
      <c r="M1288" s="148" t="s">
        <v>1351</v>
      </c>
    </row>
    <row r="1289" spans="1:13" s="30" customFormat="1" ht="51" customHeight="1" x14ac:dyDescent="0.25">
      <c r="A1289" s="149" t="s">
        <v>1420</v>
      </c>
      <c r="B1289" s="32" t="s">
        <v>17</v>
      </c>
      <c r="C1289" s="32" t="s">
        <v>17</v>
      </c>
      <c r="D1289" s="32" t="s">
        <v>17</v>
      </c>
      <c r="E1289" s="32" t="s">
        <v>17</v>
      </c>
      <c r="F1289" s="32" t="s">
        <v>17</v>
      </c>
      <c r="G1289" s="184">
        <v>10.44</v>
      </c>
      <c r="H1289" s="148" t="s">
        <v>1444</v>
      </c>
      <c r="I1289" s="156" t="s">
        <v>1164</v>
      </c>
      <c r="J1289" s="159">
        <v>1</v>
      </c>
      <c r="K1289" s="158">
        <v>5.22</v>
      </c>
      <c r="L1289" s="157">
        <v>2</v>
      </c>
      <c r="M1289" s="148" t="s">
        <v>1351</v>
      </c>
    </row>
    <row r="1290" spans="1:13" s="30" customFormat="1" ht="51" customHeight="1" x14ac:dyDescent="0.25">
      <c r="A1290" s="149" t="s">
        <v>1420</v>
      </c>
      <c r="B1290" s="32" t="s">
        <v>17</v>
      </c>
      <c r="C1290" s="32" t="s">
        <v>17</v>
      </c>
      <c r="D1290" s="32" t="s">
        <v>17</v>
      </c>
      <c r="E1290" s="32" t="s">
        <v>17</v>
      </c>
      <c r="F1290" s="32" t="s">
        <v>17</v>
      </c>
      <c r="G1290" s="184">
        <v>11.25</v>
      </c>
      <c r="H1290" s="148" t="s">
        <v>1960</v>
      </c>
      <c r="I1290" s="156" t="s">
        <v>1164</v>
      </c>
      <c r="J1290" s="159">
        <v>0.1</v>
      </c>
      <c r="K1290" s="158">
        <v>2.25</v>
      </c>
      <c r="L1290" s="157">
        <v>5</v>
      </c>
      <c r="M1290" s="148" t="s">
        <v>1351</v>
      </c>
    </row>
    <row r="1291" spans="1:13" s="30" customFormat="1" ht="51" customHeight="1" x14ac:dyDescent="0.25">
      <c r="A1291" s="149" t="s">
        <v>1041</v>
      </c>
      <c r="B1291" s="32" t="s">
        <v>17</v>
      </c>
      <c r="C1291" s="32" t="s">
        <v>17</v>
      </c>
      <c r="D1291" s="32" t="s">
        <v>17</v>
      </c>
      <c r="E1291" s="32" t="s">
        <v>17</v>
      </c>
      <c r="F1291" s="32" t="s">
        <v>17</v>
      </c>
      <c r="G1291" s="184">
        <v>42.112000000000002</v>
      </c>
      <c r="H1291" s="148" t="s">
        <v>1960</v>
      </c>
      <c r="I1291" s="156" t="s">
        <v>1164</v>
      </c>
      <c r="J1291" s="159">
        <v>5</v>
      </c>
      <c r="K1291" s="158">
        <v>21.056000000000001</v>
      </c>
      <c r="L1291" s="157">
        <v>2</v>
      </c>
      <c r="M1291" s="148" t="s">
        <v>1351</v>
      </c>
    </row>
    <row r="1292" spans="1:13" s="30" customFormat="1" ht="51" customHeight="1" x14ac:dyDescent="0.25">
      <c r="A1292" s="149" t="s">
        <v>1041</v>
      </c>
      <c r="B1292" s="32" t="s">
        <v>17</v>
      </c>
      <c r="C1292" s="32" t="s">
        <v>17</v>
      </c>
      <c r="D1292" s="32" t="s">
        <v>17</v>
      </c>
      <c r="E1292" s="32" t="s">
        <v>17</v>
      </c>
      <c r="F1292" s="32" t="s">
        <v>17</v>
      </c>
      <c r="G1292" s="184">
        <v>21.6</v>
      </c>
      <c r="H1292" s="148" t="s">
        <v>1961</v>
      </c>
      <c r="I1292" s="156" t="s">
        <v>1164</v>
      </c>
      <c r="J1292" s="159">
        <v>0.5</v>
      </c>
      <c r="K1292" s="158">
        <v>4.32</v>
      </c>
      <c r="L1292" s="157">
        <v>5</v>
      </c>
      <c r="M1292" s="148" t="s">
        <v>1351</v>
      </c>
    </row>
    <row r="1293" spans="1:13" s="145" customFormat="1" x14ac:dyDescent="0.3">
      <c r="A1293" s="151" t="s">
        <v>2117</v>
      </c>
      <c r="B1293" s="152"/>
      <c r="C1293" s="152"/>
      <c r="D1293" s="152"/>
      <c r="E1293" s="152"/>
      <c r="F1293" s="153"/>
      <c r="G1293" s="154">
        <f>SUM(G1294:G1297)</f>
        <v>297.98239999999998</v>
      </c>
      <c r="H1293" s="152"/>
      <c r="I1293" s="152"/>
      <c r="J1293" s="152"/>
      <c r="K1293" s="152"/>
      <c r="L1293" s="155"/>
      <c r="M1293" s="152"/>
    </row>
    <row r="1294" spans="1:13" s="30" customFormat="1" ht="54.75" customHeight="1" x14ac:dyDescent="0.25">
      <c r="A1294" s="149" t="s">
        <v>1412</v>
      </c>
      <c r="B1294" s="32" t="s">
        <v>17</v>
      </c>
      <c r="C1294" s="32" t="s">
        <v>17</v>
      </c>
      <c r="D1294" s="32" t="s">
        <v>17</v>
      </c>
      <c r="E1294" s="32" t="s">
        <v>17</v>
      </c>
      <c r="F1294" s="32" t="s">
        <v>17</v>
      </c>
      <c r="G1294" s="184">
        <v>32.928000000000004</v>
      </c>
      <c r="H1294" s="148" t="s">
        <v>1958</v>
      </c>
      <c r="I1294" s="156" t="s">
        <v>944</v>
      </c>
      <c r="J1294" s="159">
        <v>50</v>
      </c>
      <c r="K1294" s="158">
        <v>2.7440000000000002</v>
      </c>
      <c r="L1294" s="157">
        <v>12</v>
      </c>
      <c r="M1294" s="148" t="s">
        <v>1351</v>
      </c>
    </row>
    <row r="1295" spans="1:13" s="30" customFormat="1" ht="51" customHeight="1" x14ac:dyDescent="0.25">
      <c r="A1295" s="149" t="s">
        <v>1415</v>
      </c>
      <c r="B1295" s="32" t="s">
        <v>17</v>
      </c>
      <c r="C1295" s="32" t="s">
        <v>17</v>
      </c>
      <c r="D1295" s="32" t="s">
        <v>17</v>
      </c>
      <c r="E1295" s="32" t="s">
        <v>17</v>
      </c>
      <c r="F1295" s="32" t="s">
        <v>17</v>
      </c>
      <c r="G1295" s="184">
        <v>16.28</v>
      </c>
      <c r="H1295" s="148" t="s">
        <v>2132</v>
      </c>
      <c r="I1295" s="156" t="s">
        <v>944</v>
      </c>
      <c r="J1295" s="159">
        <v>100</v>
      </c>
      <c r="K1295" s="158">
        <v>8.14</v>
      </c>
      <c r="L1295" s="157">
        <v>2</v>
      </c>
      <c r="M1295" s="148" t="s">
        <v>1351</v>
      </c>
    </row>
    <row r="1296" spans="1:13" s="30" customFormat="1" ht="51" customHeight="1" x14ac:dyDescent="0.25">
      <c r="A1296" s="149" t="s">
        <v>1415</v>
      </c>
      <c r="B1296" s="32" t="s">
        <v>17</v>
      </c>
      <c r="C1296" s="32" t="s">
        <v>17</v>
      </c>
      <c r="D1296" s="32" t="s">
        <v>17</v>
      </c>
      <c r="E1296" s="32" t="s">
        <v>17</v>
      </c>
      <c r="F1296" s="32" t="s">
        <v>17</v>
      </c>
      <c r="G1296" s="184">
        <v>103.17440000000001</v>
      </c>
      <c r="H1296" s="148" t="s">
        <v>1959</v>
      </c>
      <c r="I1296" s="156" t="s">
        <v>944</v>
      </c>
      <c r="J1296" s="159">
        <v>100</v>
      </c>
      <c r="K1296" s="158">
        <v>7.3696000000000002</v>
      </c>
      <c r="L1296" s="157">
        <v>14</v>
      </c>
      <c r="M1296" s="148" t="s">
        <v>1351</v>
      </c>
    </row>
    <row r="1297" spans="1:13" s="30" customFormat="1" ht="51" customHeight="1" x14ac:dyDescent="0.25">
      <c r="A1297" s="149" t="s">
        <v>1415</v>
      </c>
      <c r="B1297" s="32" t="s">
        <v>17</v>
      </c>
      <c r="C1297" s="32" t="s">
        <v>17</v>
      </c>
      <c r="D1297" s="32" t="s">
        <v>17</v>
      </c>
      <c r="E1297" s="32" t="s">
        <v>17</v>
      </c>
      <c r="F1297" s="32" t="s">
        <v>17</v>
      </c>
      <c r="G1297" s="184">
        <v>145.6</v>
      </c>
      <c r="H1297" s="148" t="s">
        <v>2133</v>
      </c>
      <c r="I1297" s="156" t="s">
        <v>944</v>
      </c>
      <c r="J1297" s="159">
        <v>100</v>
      </c>
      <c r="K1297" s="158">
        <v>7.28</v>
      </c>
      <c r="L1297" s="157">
        <v>20</v>
      </c>
      <c r="M1297" s="148" t="s">
        <v>1351</v>
      </c>
    </row>
    <row r="1298" spans="1:13" s="33" customFormat="1" ht="40.5" customHeight="1" x14ac:dyDescent="0.3">
      <c r="A1298" s="26" t="s">
        <v>1374</v>
      </c>
      <c r="B1298" s="27" t="s">
        <v>17</v>
      </c>
      <c r="C1298" s="27" t="s">
        <v>17</v>
      </c>
      <c r="D1298" s="27" t="s">
        <v>17</v>
      </c>
      <c r="E1298" s="27" t="s">
        <v>17</v>
      </c>
      <c r="F1298" s="146" t="s">
        <v>17</v>
      </c>
      <c r="G1298" s="31">
        <f>G1299+G1301+G1306+G1310+G1312</f>
        <v>289.40009999999995</v>
      </c>
      <c r="H1298" s="27" t="s">
        <v>17</v>
      </c>
      <c r="I1298" s="27" t="s">
        <v>17</v>
      </c>
      <c r="J1298" s="27" t="s">
        <v>17</v>
      </c>
      <c r="K1298" s="27" t="s">
        <v>17</v>
      </c>
      <c r="L1298" s="27" t="s">
        <v>17</v>
      </c>
      <c r="M1298" s="27" t="s">
        <v>17</v>
      </c>
    </row>
    <row r="1299" spans="1:13" s="145" customFormat="1" ht="13.5" customHeight="1" x14ac:dyDescent="0.3">
      <c r="A1299" s="151" t="s">
        <v>1300</v>
      </c>
      <c r="B1299" s="152"/>
      <c r="C1299" s="152"/>
      <c r="D1299" s="152"/>
      <c r="E1299" s="152"/>
      <c r="F1299" s="153"/>
      <c r="G1299" s="154">
        <f>G1300</f>
        <v>60.4</v>
      </c>
      <c r="H1299" s="152"/>
      <c r="I1299" s="152"/>
      <c r="J1299" s="152"/>
      <c r="K1299" s="152"/>
      <c r="L1299" s="155"/>
      <c r="M1299" s="152"/>
    </row>
    <row r="1300" spans="1:13" s="30" customFormat="1" ht="45" customHeight="1" x14ac:dyDescent="0.25">
      <c r="A1300" s="149" t="s">
        <v>934</v>
      </c>
      <c r="B1300" s="32" t="s">
        <v>17</v>
      </c>
      <c r="C1300" s="32" t="s">
        <v>17</v>
      </c>
      <c r="D1300" s="32" t="s">
        <v>17</v>
      </c>
      <c r="E1300" s="32" t="s">
        <v>17</v>
      </c>
      <c r="F1300" s="32" t="s">
        <v>17</v>
      </c>
      <c r="G1300" s="150">
        <v>60.4</v>
      </c>
      <c r="H1300" s="148" t="s">
        <v>1373</v>
      </c>
      <c r="I1300" s="156" t="s">
        <v>944</v>
      </c>
      <c r="J1300" s="159">
        <v>50</v>
      </c>
      <c r="K1300" s="158">
        <v>6.04</v>
      </c>
      <c r="L1300" s="157">
        <v>10</v>
      </c>
      <c r="M1300" s="148" t="s">
        <v>1375</v>
      </c>
    </row>
    <row r="1301" spans="1:13" s="145" customFormat="1" x14ac:dyDescent="0.3">
      <c r="A1301" s="151" t="s">
        <v>1403</v>
      </c>
      <c r="B1301" s="152"/>
      <c r="C1301" s="152"/>
      <c r="D1301" s="152"/>
      <c r="E1301" s="152"/>
      <c r="F1301" s="153"/>
      <c r="G1301" s="154">
        <f>SUM(G1302:G1305)</f>
        <v>83.897599999999997</v>
      </c>
      <c r="H1301" s="152"/>
      <c r="I1301" s="152"/>
      <c r="J1301" s="152"/>
      <c r="K1301" s="152"/>
      <c r="L1301" s="155"/>
      <c r="M1301" s="152"/>
    </row>
    <row r="1302" spans="1:13" s="30" customFormat="1" ht="13.2" x14ac:dyDescent="0.25">
      <c r="A1302" s="149" t="s">
        <v>934</v>
      </c>
      <c r="B1302" s="32" t="s">
        <v>17</v>
      </c>
      <c r="C1302" s="32" t="s">
        <v>17</v>
      </c>
      <c r="D1302" s="32" t="s">
        <v>17</v>
      </c>
      <c r="E1302" s="32" t="s">
        <v>17</v>
      </c>
      <c r="F1302" s="32" t="s">
        <v>17</v>
      </c>
      <c r="G1302" s="150">
        <v>60.4</v>
      </c>
      <c r="H1302" s="148" t="s">
        <v>1373</v>
      </c>
      <c r="I1302" s="156" t="s">
        <v>944</v>
      </c>
      <c r="J1302" s="159">
        <v>50</v>
      </c>
      <c r="K1302" s="158">
        <v>6.04</v>
      </c>
      <c r="L1302" s="157">
        <v>10</v>
      </c>
      <c r="M1302" s="148" t="s">
        <v>1375</v>
      </c>
    </row>
    <row r="1303" spans="1:13" s="30" customFormat="1" ht="13.2" x14ac:dyDescent="0.25">
      <c r="A1303" s="149" t="s">
        <v>1026</v>
      </c>
      <c r="B1303" s="32" t="s">
        <v>17</v>
      </c>
      <c r="C1303" s="32" t="s">
        <v>17</v>
      </c>
      <c r="D1303" s="32" t="s">
        <v>17</v>
      </c>
      <c r="E1303" s="32" t="s">
        <v>17</v>
      </c>
      <c r="F1303" s="32" t="s">
        <v>17</v>
      </c>
      <c r="G1303" s="150">
        <v>3.36</v>
      </c>
      <c r="H1303" s="148" t="s">
        <v>1445</v>
      </c>
      <c r="I1303" s="156" t="s">
        <v>944</v>
      </c>
      <c r="J1303" s="159">
        <v>100</v>
      </c>
      <c r="K1303" s="158">
        <v>3.36</v>
      </c>
      <c r="L1303" s="157">
        <v>1</v>
      </c>
      <c r="M1303" s="148" t="s">
        <v>1375</v>
      </c>
    </row>
    <row r="1304" spans="1:13" s="30" customFormat="1" ht="13.2" x14ac:dyDescent="0.25">
      <c r="A1304" s="149" t="s">
        <v>1378</v>
      </c>
      <c r="B1304" s="32" t="s">
        <v>17</v>
      </c>
      <c r="C1304" s="32" t="s">
        <v>17</v>
      </c>
      <c r="D1304" s="32" t="s">
        <v>17</v>
      </c>
      <c r="E1304" s="32" t="s">
        <v>17</v>
      </c>
      <c r="F1304" s="32" t="s">
        <v>17</v>
      </c>
      <c r="G1304" s="150">
        <v>5.5103999999999997</v>
      </c>
      <c r="H1304" s="148" t="s">
        <v>1446</v>
      </c>
      <c r="I1304" s="156" t="s">
        <v>922</v>
      </c>
      <c r="J1304" s="159">
        <v>1</v>
      </c>
      <c r="K1304" s="158">
        <v>5.5103999999999997</v>
      </c>
      <c r="L1304" s="157">
        <v>1</v>
      </c>
      <c r="M1304" s="148" t="s">
        <v>1375</v>
      </c>
    </row>
    <row r="1305" spans="1:13" s="30" customFormat="1" ht="13.2" x14ac:dyDescent="0.25">
      <c r="A1305" s="149" t="s">
        <v>1376</v>
      </c>
      <c r="B1305" s="32" t="s">
        <v>17</v>
      </c>
      <c r="C1305" s="32" t="s">
        <v>17</v>
      </c>
      <c r="D1305" s="32" t="s">
        <v>17</v>
      </c>
      <c r="E1305" s="32" t="s">
        <v>17</v>
      </c>
      <c r="F1305" s="32" t="s">
        <v>17</v>
      </c>
      <c r="G1305" s="150">
        <v>14.6272</v>
      </c>
      <c r="H1305" s="148" t="s">
        <v>1446</v>
      </c>
      <c r="I1305" s="156" t="s">
        <v>922</v>
      </c>
      <c r="J1305" s="159">
        <v>1</v>
      </c>
      <c r="K1305" s="158">
        <v>7.3136000000000001</v>
      </c>
      <c r="L1305" s="157">
        <v>2</v>
      </c>
      <c r="M1305" s="148" t="s">
        <v>1375</v>
      </c>
    </row>
    <row r="1306" spans="1:13" s="145" customFormat="1" x14ac:dyDescent="0.3">
      <c r="A1306" s="151" t="s">
        <v>1899</v>
      </c>
      <c r="B1306" s="152"/>
      <c r="C1306" s="152"/>
      <c r="D1306" s="152"/>
      <c r="E1306" s="152"/>
      <c r="F1306" s="153"/>
      <c r="G1306" s="154">
        <f>SUM(G1307:G1309)</f>
        <v>73.259999999999991</v>
      </c>
      <c r="H1306" s="152"/>
      <c r="I1306" s="152"/>
      <c r="J1306" s="152"/>
      <c r="K1306" s="152"/>
      <c r="L1306" s="155"/>
      <c r="M1306" s="152"/>
    </row>
    <row r="1307" spans="1:13" s="30" customFormat="1" ht="13.2" x14ac:dyDescent="0.25">
      <c r="A1307" s="149" t="s">
        <v>1907</v>
      </c>
      <c r="B1307" s="32" t="s">
        <v>17</v>
      </c>
      <c r="C1307" s="32" t="s">
        <v>17</v>
      </c>
      <c r="D1307" s="32" t="s">
        <v>17</v>
      </c>
      <c r="E1307" s="32" t="s">
        <v>17</v>
      </c>
      <c r="F1307" s="32" t="s">
        <v>17</v>
      </c>
      <c r="G1307" s="150">
        <v>20.16</v>
      </c>
      <c r="H1307" s="148" t="s">
        <v>1910</v>
      </c>
      <c r="I1307" s="156" t="s">
        <v>944</v>
      </c>
      <c r="J1307" s="159">
        <v>100</v>
      </c>
      <c r="K1307" s="158">
        <v>6.72</v>
      </c>
      <c r="L1307" s="157">
        <v>3</v>
      </c>
      <c r="M1307" s="148" t="s">
        <v>1375</v>
      </c>
    </row>
    <row r="1308" spans="1:13" s="30" customFormat="1" ht="13.2" x14ac:dyDescent="0.25">
      <c r="A1308" s="149" t="s">
        <v>1908</v>
      </c>
      <c r="B1308" s="32" t="s">
        <v>17</v>
      </c>
      <c r="C1308" s="32" t="s">
        <v>17</v>
      </c>
      <c r="D1308" s="32" t="s">
        <v>17</v>
      </c>
      <c r="E1308" s="32" t="s">
        <v>17</v>
      </c>
      <c r="F1308" s="32" t="s">
        <v>17</v>
      </c>
      <c r="G1308" s="150">
        <v>26.22</v>
      </c>
      <c r="H1308" s="148" t="s">
        <v>1911</v>
      </c>
      <c r="I1308" s="156" t="s">
        <v>944</v>
      </c>
      <c r="J1308" s="159">
        <v>100</v>
      </c>
      <c r="K1308" s="158">
        <v>8.74</v>
      </c>
      <c r="L1308" s="157">
        <v>3</v>
      </c>
      <c r="M1308" s="148" t="s">
        <v>1375</v>
      </c>
    </row>
    <row r="1309" spans="1:13" s="30" customFormat="1" ht="13.2" x14ac:dyDescent="0.25">
      <c r="A1309" s="149" t="s">
        <v>1909</v>
      </c>
      <c r="B1309" s="32" t="s">
        <v>17</v>
      </c>
      <c r="C1309" s="32" t="s">
        <v>17</v>
      </c>
      <c r="D1309" s="32" t="s">
        <v>17</v>
      </c>
      <c r="E1309" s="32" t="s">
        <v>17</v>
      </c>
      <c r="F1309" s="32" t="s">
        <v>17</v>
      </c>
      <c r="G1309" s="150">
        <v>26.880000000000003</v>
      </c>
      <c r="H1309" s="148" t="s">
        <v>1911</v>
      </c>
      <c r="I1309" s="156" t="s">
        <v>944</v>
      </c>
      <c r="J1309" s="159">
        <v>100</v>
      </c>
      <c r="K1309" s="158">
        <v>8.9600000000000009</v>
      </c>
      <c r="L1309" s="157">
        <v>3</v>
      </c>
      <c r="M1309" s="148" t="s">
        <v>1375</v>
      </c>
    </row>
    <row r="1310" spans="1:13" s="145" customFormat="1" x14ac:dyDescent="0.3">
      <c r="A1310" s="151" t="s">
        <v>2117</v>
      </c>
      <c r="B1310" s="152"/>
      <c r="C1310" s="152"/>
      <c r="D1310" s="152"/>
      <c r="E1310" s="152"/>
      <c r="F1310" s="153"/>
      <c r="G1310" s="154">
        <f>G1311</f>
        <v>8.3800000000000008</v>
      </c>
      <c r="H1310" s="152"/>
      <c r="I1310" s="152"/>
      <c r="J1310" s="152"/>
      <c r="K1310" s="152"/>
      <c r="L1310" s="155"/>
      <c r="M1310" s="152"/>
    </row>
    <row r="1311" spans="1:13" s="30" customFormat="1" ht="13.2" x14ac:dyDescent="0.25">
      <c r="A1311" s="149" t="s">
        <v>712</v>
      </c>
      <c r="B1311" s="32" t="s">
        <v>17</v>
      </c>
      <c r="C1311" s="32" t="s">
        <v>17</v>
      </c>
      <c r="D1311" s="32" t="s">
        <v>17</v>
      </c>
      <c r="E1311" s="32" t="s">
        <v>17</v>
      </c>
      <c r="F1311" s="32" t="s">
        <v>17</v>
      </c>
      <c r="G1311" s="150">
        <v>8.3800000000000008</v>
      </c>
      <c r="H1311" s="148" t="s">
        <v>2128</v>
      </c>
      <c r="I1311" s="156" t="s">
        <v>944</v>
      </c>
      <c r="J1311" s="159">
        <v>50</v>
      </c>
      <c r="K1311" s="158">
        <v>1.68</v>
      </c>
      <c r="L1311" s="157">
        <v>5</v>
      </c>
      <c r="M1311" s="148" t="s">
        <v>1375</v>
      </c>
    </row>
    <row r="1312" spans="1:13" s="145" customFormat="1" x14ac:dyDescent="0.3">
      <c r="A1312" s="151" t="s">
        <v>2223</v>
      </c>
      <c r="B1312" s="152"/>
      <c r="C1312" s="152"/>
      <c r="D1312" s="152"/>
      <c r="E1312" s="152"/>
      <c r="F1312" s="153"/>
      <c r="G1312" s="154">
        <f>SUM(G1313:G1316)</f>
        <v>63.462499999999991</v>
      </c>
      <c r="H1312" s="152"/>
      <c r="I1312" s="152"/>
      <c r="J1312" s="152"/>
      <c r="K1312" s="152"/>
      <c r="L1312" s="155"/>
      <c r="M1312" s="152"/>
    </row>
    <row r="1313" spans="1:13" s="30" customFormat="1" ht="13.2" x14ac:dyDescent="0.25">
      <c r="A1313" s="149" t="s">
        <v>942</v>
      </c>
      <c r="B1313" s="32" t="s">
        <v>17</v>
      </c>
      <c r="C1313" s="32" t="s">
        <v>17</v>
      </c>
      <c r="D1313" s="32" t="s">
        <v>17</v>
      </c>
      <c r="E1313" s="32" t="s">
        <v>17</v>
      </c>
      <c r="F1313" s="32" t="s">
        <v>17</v>
      </c>
      <c r="G1313" s="150">
        <v>37.207499999999996</v>
      </c>
      <c r="H1313" s="148" t="s">
        <v>1926</v>
      </c>
      <c r="I1313" s="156" t="s">
        <v>922</v>
      </c>
      <c r="J1313" s="159">
        <v>250</v>
      </c>
      <c r="K1313" s="158">
        <v>7.4414999999999996</v>
      </c>
      <c r="L1313" s="157">
        <v>5</v>
      </c>
      <c r="M1313" s="148" t="s">
        <v>1375</v>
      </c>
    </row>
    <row r="1314" spans="1:13" s="30" customFormat="1" ht="13.2" x14ac:dyDescent="0.25">
      <c r="A1314" s="149" t="s">
        <v>1378</v>
      </c>
      <c r="B1314" s="32" t="s">
        <v>17</v>
      </c>
      <c r="C1314" s="32" t="s">
        <v>17</v>
      </c>
      <c r="D1314" s="32" t="s">
        <v>17</v>
      </c>
      <c r="E1314" s="32" t="s">
        <v>17</v>
      </c>
      <c r="F1314" s="32" t="s">
        <v>17</v>
      </c>
      <c r="G1314" s="150">
        <v>5.5103999999999997</v>
      </c>
      <c r="H1314" s="148" t="s">
        <v>2272</v>
      </c>
      <c r="I1314" s="156" t="s">
        <v>922</v>
      </c>
      <c r="J1314" s="159">
        <v>1</v>
      </c>
      <c r="K1314" s="158">
        <v>5.5103999999999997</v>
      </c>
      <c r="L1314" s="157">
        <v>1</v>
      </c>
      <c r="M1314" s="148" t="s">
        <v>1375</v>
      </c>
    </row>
    <row r="1315" spans="1:13" s="30" customFormat="1" ht="13.2" x14ac:dyDescent="0.25">
      <c r="A1315" s="149" t="s">
        <v>1376</v>
      </c>
      <c r="B1315" s="32" t="s">
        <v>17</v>
      </c>
      <c r="C1315" s="32" t="s">
        <v>17</v>
      </c>
      <c r="D1315" s="32" t="s">
        <v>17</v>
      </c>
      <c r="E1315" s="32" t="s">
        <v>17</v>
      </c>
      <c r="F1315" s="32" t="s">
        <v>17</v>
      </c>
      <c r="G1315" s="150">
        <v>7.3136000000000001</v>
      </c>
      <c r="H1315" s="148" t="s">
        <v>2272</v>
      </c>
      <c r="I1315" s="156" t="s">
        <v>922</v>
      </c>
      <c r="J1315" s="159">
        <v>1</v>
      </c>
      <c r="K1315" s="158">
        <v>7.3136000000000001</v>
      </c>
      <c r="L1315" s="157">
        <v>1</v>
      </c>
      <c r="M1315" s="148" t="s">
        <v>1375</v>
      </c>
    </row>
    <row r="1316" spans="1:13" s="30" customFormat="1" ht="13.2" x14ac:dyDescent="0.25">
      <c r="A1316" s="149" t="s">
        <v>941</v>
      </c>
      <c r="B1316" s="32" t="s">
        <v>17</v>
      </c>
      <c r="C1316" s="32" t="s">
        <v>17</v>
      </c>
      <c r="D1316" s="32" t="s">
        <v>17</v>
      </c>
      <c r="E1316" s="32" t="s">
        <v>17</v>
      </c>
      <c r="F1316" s="32" t="s">
        <v>17</v>
      </c>
      <c r="G1316" s="150">
        <v>13.430999999999999</v>
      </c>
      <c r="H1316" s="148" t="s">
        <v>2259</v>
      </c>
      <c r="I1316" s="156" t="s">
        <v>922</v>
      </c>
      <c r="J1316" s="159">
        <v>1</v>
      </c>
      <c r="K1316" s="158">
        <v>6.7154999999999996</v>
      </c>
      <c r="L1316" s="157">
        <v>2</v>
      </c>
      <c r="M1316" s="148" t="s">
        <v>1375</v>
      </c>
    </row>
    <row r="1317" spans="1:13" s="33" customFormat="1" ht="27.6" x14ac:dyDescent="0.3">
      <c r="A1317" s="26" t="s">
        <v>1402</v>
      </c>
      <c r="B1317" s="27" t="s">
        <v>17</v>
      </c>
      <c r="C1317" s="27" t="s">
        <v>17</v>
      </c>
      <c r="D1317" s="27" t="s">
        <v>17</v>
      </c>
      <c r="E1317" s="27" t="s">
        <v>17</v>
      </c>
      <c r="F1317" s="146" t="s">
        <v>17</v>
      </c>
      <c r="G1317" s="31">
        <f>G1318+G1327+G1329+G1333+G1337</f>
        <v>396.71420000000001</v>
      </c>
      <c r="H1317" s="27" t="s">
        <v>17</v>
      </c>
      <c r="I1317" s="27" t="s">
        <v>17</v>
      </c>
      <c r="J1317" s="27" t="s">
        <v>17</v>
      </c>
      <c r="K1317" s="27" t="s">
        <v>17</v>
      </c>
      <c r="L1317" s="27" t="s">
        <v>17</v>
      </c>
      <c r="M1317" s="27" t="s">
        <v>17</v>
      </c>
    </row>
    <row r="1318" spans="1:13" s="145" customFormat="1" x14ac:dyDescent="0.3">
      <c r="A1318" s="151" t="s">
        <v>1300</v>
      </c>
      <c r="B1318" s="152"/>
      <c r="C1318" s="152"/>
      <c r="D1318" s="152"/>
      <c r="E1318" s="152"/>
      <c r="F1318" s="153"/>
      <c r="G1318" s="154">
        <f>SUM(G1319:G1326)</f>
        <v>184.2242</v>
      </c>
      <c r="H1318" s="152"/>
      <c r="I1318" s="152"/>
      <c r="J1318" s="152"/>
      <c r="K1318" s="152"/>
      <c r="L1318" s="155"/>
      <c r="M1318" s="152"/>
    </row>
    <row r="1319" spans="1:13" s="30" customFormat="1" ht="13.2" x14ac:dyDescent="0.25">
      <c r="A1319" s="149" t="s">
        <v>934</v>
      </c>
      <c r="B1319" s="32" t="s">
        <v>17</v>
      </c>
      <c r="C1319" s="32" t="s">
        <v>17</v>
      </c>
      <c r="D1319" s="32" t="s">
        <v>17</v>
      </c>
      <c r="E1319" s="32" t="s">
        <v>17</v>
      </c>
      <c r="F1319" s="32" t="s">
        <v>17</v>
      </c>
      <c r="G1319" s="184">
        <v>30.2</v>
      </c>
      <c r="H1319" s="148" t="s">
        <v>1379</v>
      </c>
      <c r="I1319" s="156" t="s">
        <v>944</v>
      </c>
      <c r="J1319" s="159">
        <v>50</v>
      </c>
      <c r="K1319" s="158">
        <v>6.04</v>
      </c>
      <c r="L1319" s="157">
        <v>5</v>
      </c>
      <c r="M1319" s="148" t="s">
        <v>1375</v>
      </c>
    </row>
    <row r="1320" spans="1:13" s="30" customFormat="1" ht="13.2" x14ac:dyDescent="0.25">
      <c r="A1320" s="149" t="s">
        <v>937</v>
      </c>
      <c r="B1320" s="32" t="s">
        <v>17</v>
      </c>
      <c r="C1320" s="32" t="s">
        <v>17</v>
      </c>
      <c r="D1320" s="32" t="s">
        <v>17</v>
      </c>
      <c r="E1320" s="32" t="s">
        <v>17</v>
      </c>
      <c r="F1320" s="32" t="s">
        <v>17</v>
      </c>
      <c r="G1320" s="184">
        <v>20.76</v>
      </c>
      <c r="H1320" s="148" t="s">
        <v>1312</v>
      </c>
      <c r="I1320" s="156" t="s">
        <v>944</v>
      </c>
      <c r="J1320" s="159">
        <v>100</v>
      </c>
      <c r="K1320" s="158">
        <v>10.38</v>
      </c>
      <c r="L1320" s="157">
        <v>2</v>
      </c>
      <c r="M1320" s="148" t="s">
        <v>1375</v>
      </c>
    </row>
    <row r="1321" spans="1:13" s="30" customFormat="1" ht="13.2" x14ac:dyDescent="0.25">
      <c r="A1321" s="149" t="s">
        <v>937</v>
      </c>
      <c r="B1321" s="32" t="s">
        <v>17</v>
      </c>
      <c r="C1321" s="32" t="s">
        <v>17</v>
      </c>
      <c r="D1321" s="32" t="s">
        <v>17</v>
      </c>
      <c r="E1321" s="32" t="s">
        <v>17</v>
      </c>
      <c r="F1321" s="32" t="s">
        <v>17</v>
      </c>
      <c r="G1321" s="184">
        <v>26.52</v>
      </c>
      <c r="H1321" s="148" t="s">
        <v>1380</v>
      </c>
      <c r="I1321" s="156" t="s">
        <v>944</v>
      </c>
      <c r="J1321" s="159">
        <v>100</v>
      </c>
      <c r="K1321" s="158">
        <v>13.26</v>
      </c>
      <c r="L1321" s="157">
        <v>2</v>
      </c>
      <c r="M1321" s="148" t="s">
        <v>1375</v>
      </c>
    </row>
    <row r="1322" spans="1:13" s="30" customFormat="1" ht="13.2" x14ac:dyDescent="0.25">
      <c r="A1322" s="149" t="s">
        <v>1376</v>
      </c>
      <c r="B1322" s="32" t="s">
        <v>17</v>
      </c>
      <c r="C1322" s="32" t="s">
        <v>17</v>
      </c>
      <c r="D1322" s="32" t="s">
        <v>17</v>
      </c>
      <c r="E1322" s="32" t="s">
        <v>17</v>
      </c>
      <c r="F1322" s="32" t="s">
        <v>17</v>
      </c>
      <c r="G1322" s="184">
        <v>7.3136000000000001</v>
      </c>
      <c r="H1322" s="148" t="s">
        <v>1381</v>
      </c>
      <c r="I1322" s="156" t="s">
        <v>922</v>
      </c>
      <c r="J1322" s="159">
        <v>1</v>
      </c>
      <c r="K1322" s="158">
        <v>7.3136000000000001</v>
      </c>
      <c r="L1322" s="157">
        <v>1</v>
      </c>
      <c r="M1322" s="148" t="s">
        <v>1375</v>
      </c>
    </row>
    <row r="1323" spans="1:13" s="30" customFormat="1" ht="13.2" x14ac:dyDescent="0.25">
      <c r="A1323" s="149" t="s">
        <v>943</v>
      </c>
      <c r="B1323" s="32" t="s">
        <v>17</v>
      </c>
      <c r="C1323" s="32" t="s">
        <v>17</v>
      </c>
      <c r="D1323" s="32" t="s">
        <v>17</v>
      </c>
      <c r="E1323" s="32" t="s">
        <v>17</v>
      </c>
      <c r="F1323" s="32" t="s">
        <v>17</v>
      </c>
      <c r="G1323" s="184">
        <v>38.332799999999999</v>
      </c>
      <c r="H1323" s="148" t="s">
        <v>1382</v>
      </c>
      <c r="I1323" s="156" t="s">
        <v>922</v>
      </c>
      <c r="J1323" s="159">
        <v>0.1</v>
      </c>
      <c r="K1323" s="158">
        <v>3.1943999999999999</v>
      </c>
      <c r="L1323" s="157">
        <v>12</v>
      </c>
      <c r="M1323" s="148" t="s">
        <v>1375</v>
      </c>
    </row>
    <row r="1324" spans="1:13" s="30" customFormat="1" ht="13.2" x14ac:dyDescent="0.25">
      <c r="A1324" s="149" t="s">
        <v>939</v>
      </c>
      <c r="B1324" s="32" t="s">
        <v>17</v>
      </c>
      <c r="C1324" s="32" t="s">
        <v>17</v>
      </c>
      <c r="D1324" s="32" t="s">
        <v>17</v>
      </c>
      <c r="E1324" s="32" t="s">
        <v>17</v>
      </c>
      <c r="F1324" s="32" t="s">
        <v>17</v>
      </c>
      <c r="G1324" s="184">
        <v>29.765999999999998</v>
      </c>
      <c r="H1324" s="148" t="s">
        <v>1319</v>
      </c>
      <c r="I1324" s="156" t="s">
        <v>922</v>
      </c>
      <c r="J1324" s="159">
        <v>5</v>
      </c>
      <c r="K1324" s="158">
        <v>29.765999999999998</v>
      </c>
      <c r="L1324" s="157">
        <v>1</v>
      </c>
      <c r="M1324" s="148" t="s">
        <v>1375</v>
      </c>
    </row>
    <row r="1325" spans="1:13" s="30" customFormat="1" ht="13.2" x14ac:dyDescent="0.25">
      <c r="A1325" s="149" t="s">
        <v>1377</v>
      </c>
      <c r="B1325" s="32" t="s">
        <v>17</v>
      </c>
      <c r="C1325" s="32" t="s">
        <v>17</v>
      </c>
      <c r="D1325" s="32" t="s">
        <v>17</v>
      </c>
      <c r="E1325" s="32" t="s">
        <v>17</v>
      </c>
      <c r="F1325" s="32" t="s">
        <v>17</v>
      </c>
      <c r="G1325" s="184">
        <v>25.821400000000001</v>
      </c>
      <c r="H1325" s="148" t="s">
        <v>1320</v>
      </c>
      <c r="I1325" s="156" t="s">
        <v>944</v>
      </c>
      <c r="J1325" s="159">
        <v>300</v>
      </c>
      <c r="K1325" s="158">
        <v>25.821400000000001</v>
      </c>
      <c r="L1325" s="157">
        <v>1</v>
      </c>
      <c r="M1325" s="148" t="s">
        <v>1375</v>
      </c>
    </row>
    <row r="1326" spans="1:13" s="30" customFormat="1" ht="13.2" x14ac:dyDescent="0.25">
      <c r="A1326" s="149" t="s">
        <v>1378</v>
      </c>
      <c r="B1326" s="32" t="s">
        <v>17</v>
      </c>
      <c r="C1326" s="32" t="s">
        <v>17</v>
      </c>
      <c r="D1326" s="32" t="s">
        <v>17</v>
      </c>
      <c r="E1326" s="32" t="s">
        <v>17</v>
      </c>
      <c r="F1326" s="32" t="s">
        <v>17</v>
      </c>
      <c r="G1326" s="184">
        <v>5.5103999999999997</v>
      </c>
      <c r="H1326" s="148" t="s">
        <v>1381</v>
      </c>
      <c r="I1326" s="156" t="s">
        <v>922</v>
      </c>
      <c r="J1326" s="159">
        <v>1</v>
      </c>
      <c r="K1326" s="158">
        <v>5.5103999999999997</v>
      </c>
      <c r="L1326" s="157">
        <v>1</v>
      </c>
      <c r="M1326" s="148" t="s">
        <v>1375</v>
      </c>
    </row>
    <row r="1327" spans="1:13" s="145" customFormat="1" x14ac:dyDescent="0.3">
      <c r="A1327" s="151" t="s">
        <v>1403</v>
      </c>
      <c r="B1327" s="152"/>
      <c r="C1327" s="152"/>
      <c r="D1327" s="152"/>
      <c r="E1327" s="152"/>
      <c r="F1327" s="153"/>
      <c r="G1327" s="154">
        <f>SUM(G1328)</f>
        <v>60.4</v>
      </c>
      <c r="H1327" s="152"/>
      <c r="I1327" s="152"/>
      <c r="J1327" s="152"/>
      <c r="K1327" s="152"/>
      <c r="L1327" s="155"/>
      <c r="M1327" s="152"/>
    </row>
    <row r="1328" spans="1:13" s="30" customFormat="1" ht="13.2" x14ac:dyDescent="0.25">
      <c r="A1328" s="149" t="s">
        <v>934</v>
      </c>
      <c r="B1328" s="32" t="s">
        <v>17</v>
      </c>
      <c r="C1328" s="32" t="s">
        <v>17</v>
      </c>
      <c r="D1328" s="32" t="s">
        <v>17</v>
      </c>
      <c r="E1328" s="32" t="s">
        <v>17</v>
      </c>
      <c r="F1328" s="32" t="s">
        <v>17</v>
      </c>
      <c r="G1328" s="184">
        <v>60.4</v>
      </c>
      <c r="H1328" s="148" t="s">
        <v>1379</v>
      </c>
      <c r="I1328" s="156" t="s">
        <v>944</v>
      </c>
      <c r="J1328" s="159">
        <v>50</v>
      </c>
      <c r="K1328" s="158">
        <v>6.04</v>
      </c>
      <c r="L1328" s="157">
        <v>10</v>
      </c>
      <c r="M1328" s="148" t="s">
        <v>1375</v>
      </c>
    </row>
    <row r="1329" spans="1:13" s="145" customFormat="1" x14ac:dyDescent="0.3">
      <c r="A1329" s="151" t="s">
        <v>1899</v>
      </c>
      <c r="B1329" s="152"/>
      <c r="C1329" s="152"/>
      <c r="D1329" s="152"/>
      <c r="E1329" s="152"/>
      <c r="F1329" s="153"/>
      <c r="G1329" s="154">
        <f>SUM(G1330:G1332)</f>
        <v>62.21</v>
      </c>
      <c r="H1329" s="152"/>
      <c r="I1329" s="152"/>
      <c r="J1329" s="152"/>
      <c r="K1329" s="152"/>
      <c r="L1329" s="155"/>
      <c r="M1329" s="152"/>
    </row>
    <row r="1330" spans="1:13" s="30" customFormat="1" ht="13.2" x14ac:dyDescent="0.25">
      <c r="A1330" s="149" t="s">
        <v>934</v>
      </c>
      <c r="B1330" s="32" t="s">
        <v>17</v>
      </c>
      <c r="C1330" s="32" t="s">
        <v>17</v>
      </c>
      <c r="D1330" s="32" t="s">
        <v>17</v>
      </c>
      <c r="E1330" s="32" t="s">
        <v>17</v>
      </c>
      <c r="F1330" s="32" t="s">
        <v>17</v>
      </c>
      <c r="G1330" s="184">
        <v>13.100000000000001</v>
      </c>
      <c r="H1330" s="148" t="s">
        <v>1914</v>
      </c>
      <c r="I1330" s="156" t="s">
        <v>944</v>
      </c>
      <c r="J1330" s="159">
        <v>50</v>
      </c>
      <c r="K1330" s="158">
        <v>1.31</v>
      </c>
      <c r="L1330" s="157">
        <v>10</v>
      </c>
      <c r="M1330" s="148" t="s">
        <v>1375</v>
      </c>
    </row>
    <row r="1331" spans="1:13" s="30" customFormat="1" ht="13.2" x14ac:dyDescent="0.25">
      <c r="A1331" s="149" t="s">
        <v>1912</v>
      </c>
      <c r="B1331" s="32" t="s">
        <v>17</v>
      </c>
      <c r="C1331" s="32" t="s">
        <v>17</v>
      </c>
      <c r="D1331" s="32" t="s">
        <v>17</v>
      </c>
      <c r="E1331" s="32" t="s">
        <v>17</v>
      </c>
      <c r="F1331" s="32" t="s">
        <v>17</v>
      </c>
      <c r="G1331" s="184">
        <v>24.39</v>
      </c>
      <c r="H1331" s="148" t="s">
        <v>1915</v>
      </c>
      <c r="I1331" s="156" t="s">
        <v>944</v>
      </c>
      <c r="J1331" s="159">
        <v>100</v>
      </c>
      <c r="K1331" s="158">
        <v>8.1300000000000008</v>
      </c>
      <c r="L1331" s="157">
        <v>3</v>
      </c>
      <c r="M1331" s="148" t="s">
        <v>1375</v>
      </c>
    </row>
    <row r="1332" spans="1:13" s="30" customFormat="1" ht="13.2" x14ac:dyDescent="0.25">
      <c r="A1332" s="149" t="s">
        <v>1913</v>
      </c>
      <c r="B1332" s="32" t="s">
        <v>17</v>
      </c>
      <c r="C1332" s="32" t="s">
        <v>17</v>
      </c>
      <c r="D1332" s="32" t="s">
        <v>17</v>
      </c>
      <c r="E1332" s="32" t="s">
        <v>17</v>
      </c>
      <c r="F1332" s="32" t="s">
        <v>17</v>
      </c>
      <c r="G1332" s="184">
        <v>24.72</v>
      </c>
      <c r="H1332" s="148" t="s">
        <v>1915</v>
      </c>
      <c r="I1332" s="156" t="s">
        <v>944</v>
      </c>
      <c r="J1332" s="159">
        <v>100</v>
      </c>
      <c r="K1332" s="158">
        <v>8.24</v>
      </c>
      <c r="L1332" s="157">
        <v>3</v>
      </c>
      <c r="M1332" s="148" t="s">
        <v>1375</v>
      </c>
    </row>
    <row r="1333" spans="1:13" s="145" customFormat="1" x14ac:dyDescent="0.3">
      <c r="A1333" s="151" t="s">
        <v>2117</v>
      </c>
      <c r="B1333" s="152"/>
      <c r="C1333" s="152"/>
      <c r="D1333" s="152"/>
      <c r="E1333" s="152"/>
      <c r="F1333" s="153"/>
      <c r="G1333" s="154">
        <f>SUM(G1334:G1336)</f>
        <v>29.630000000000003</v>
      </c>
      <c r="H1333" s="152"/>
      <c r="I1333" s="152"/>
      <c r="J1333" s="152"/>
      <c r="K1333" s="152"/>
      <c r="L1333" s="155"/>
      <c r="M1333" s="152"/>
    </row>
    <row r="1334" spans="1:13" s="30" customFormat="1" ht="13.2" x14ac:dyDescent="0.25">
      <c r="A1334" s="149" t="s">
        <v>1376</v>
      </c>
      <c r="B1334" s="32" t="s">
        <v>17</v>
      </c>
      <c r="C1334" s="32" t="s">
        <v>17</v>
      </c>
      <c r="D1334" s="32" t="s">
        <v>17</v>
      </c>
      <c r="E1334" s="32" t="s">
        <v>17</v>
      </c>
      <c r="F1334" s="32" t="s">
        <v>17</v>
      </c>
      <c r="G1334" s="184">
        <v>7.3136000000000001</v>
      </c>
      <c r="H1334" s="148" t="s">
        <v>2134</v>
      </c>
      <c r="I1334" s="156" t="s">
        <v>922</v>
      </c>
      <c r="J1334" s="159">
        <v>1</v>
      </c>
      <c r="K1334" s="158">
        <v>7.3136000000000001</v>
      </c>
      <c r="L1334" s="157">
        <v>1</v>
      </c>
      <c r="M1334" s="148" t="s">
        <v>1375</v>
      </c>
    </row>
    <row r="1335" spans="1:13" s="30" customFormat="1" ht="13.2" x14ac:dyDescent="0.25">
      <c r="A1335" s="149" t="s">
        <v>1308</v>
      </c>
      <c r="B1335" s="32" t="s">
        <v>17</v>
      </c>
      <c r="C1335" s="32" t="s">
        <v>17</v>
      </c>
      <c r="D1335" s="32" t="s">
        <v>17</v>
      </c>
      <c r="E1335" s="32" t="s">
        <v>17</v>
      </c>
      <c r="F1335" s="32" t="s">
        <v>17</v>
      </c>
      <c r="G1335" s="184">
        <v>16.806000000000001</v>
      </c>
      <c r="H1335" s="148" t="s">
        <v>1323</v>
      </c>
      <c r="I1335" s="156" t="s">
        <v>922</v>
      </c>
      <c r="J1335" s="159">
        <v>1</v>
      </c>
      <c r="K1335" s="158">
        <v>5.6022999999999996</v>
      </c>
      <c r="L1335" s="157">
        <v>3</v>
      </c>
      <c r="M1335" s="148" t="s">
        <v>1375</v>
      </c>
    </row>
    <row r="1336" spans="1:13" s="30" customFormat="1" ht="13.2" x14ac:dyDescent="0.25">
      <c r="A1336" s="149" t="s">
        <v>1378</v>
      </c>
      <c r="B1336" s="32" t="s">
        <v>17</v>
      </c>
      <c r="C1336" s="32" t="s">
        <v>17</v>
      </c>
      <c r="D1336" s="32" t="s">
        <v>17</v>
      </c>
      <c r="E1336" s="32" t="s">
        <v>17</v>
      </c>
      <c r="F1336" s="32" t="s">
        <v>17</v>
      </c>
      <c r="G1336" s="184">
        <v>5.5103999999999997</v>
      </c>
      <c r="H1336" s="148" t="s">
        <v>2135</v>
      </c>
      <c r="I1336" s="156" t="s">
        <v>922</v>
      </c>
      <c r="J1336" s="159">
        <v>1</v>
      </c>
      <c r="K1336" s="158">
        <v>5.5103999999999997</v>
      </c>
      <c r="L1336" s="157">
        <v>1</v>
      </c>
      <c r="M1336" s="148" t="s">
        <v>1375</v>
      </c>
    </row>
    <row r="1337" spans="1:13" s="145" customFormat="1" x14ac:dyDescent="0.3">
      <c r="A1337" s="151" t="s">
        <v>2223</v>
      </c>
      <c r="B1337" s="152"/>
      <c r="C1337" s="152"/>
      <c r="D1337" s="152"/>
      <c r="E1337" s="152"/>
      <c r="F1337" s="153"/>
      <c r="G1337" s="154">
        <f>SUM(G1338:G1340)</f>
        <v>60.25</v>
      </c>
      <c r="H1337" s="152"/>
      <c r="I1337" s="152"/>
      <c r="J1337" s="152"/>
      <c r="K1337" s="152"/>
      <c r="L1337" s="155"/>
      <c r="M1337" s="152"/>
    </row>
    <row r="1338" spans="1:13" s="30" customFormat="1" ht="13.2" x14ac:dyDescent="0.25">
      <c r="A1338" s="149" t="s">
        <v>934</v>
      </c>
      <c r="B1338" s="32" t="s">
        <v>17</v>
      </c>
      <c r="C1338" s="32" t="s">
        <v>17</v>
      </c>
      <c r="D1338" s="32" t="s">
        <v>17</v>
      </c>
      <c r="E1338" s="32" t="s">
        <v>17</v>
      </c>
      <c r="F1338" s="32" t="s">
        <v>17</v>
      </c>
      <c r="G1338" s="184">
        <v>7.1499999999999995</v>
      </c>
      <c r="H1338" s="148" t="s">
        <v>2273</v>
      </c>
      <c r="I1338" s="156" t="s">
        <v>944</v>
      </c>
      <c r="J1338" s="159">
        <v>50</v>
      </c>
      <c r="K1338" s="158">
        <v>1.43</v>
      </c>
      <c r="L1338" s="157">
        <v>5</v>
      </c>
      <c r="M1338" s="148" t="s">
        <v>1375</v>
      </c>
    </row>
    <row r="1339" spans="1:13" s="30" customFormat="1" ht="13.2" x14ac:dyDescent="0.25">
      <c r="A1339" s="149" t="s">
        <v>1912</v>
      </c>
      <c r="B1339" s="32" t="s">
        <v>17</v>
      </c>
      <c r="C1339" s="32" t="s">
        <v>17</v>
      </c>
      <c r="D1339" s="32" t="s">
        <v>17</v>
      </c>
      <c r="E1339" s="32" t="s">
        <v>17</v>
      </c>
      <c r="F1339" s="32" t="s">
        <v>17</v>
      </c>
      <c r="G1339" s="184">
        <v>26.22</v>
      </c>
      <c r="H1339" s="148" t="s">
        <v>2274</v>
      </c>
      <c r="I1339" s="156" t="s">
        <v>944</v>
      </c>
      <c r="J1339" s="159">
        <v>100</v>
      </c>
      <c r="K1339" s="158">
        <v>8.74</v>
      </c>
      <c r="L1339" s="157">
        <v>3</v>
      </c>
      <c r="M1339" s="148" t="s">
        <v>1375</v>
      </c>
    </row>
    <row r="1340" spans="1:13" s="30" customFormat="1" ht="13.2" x14ac:dyDescent="0.25">
      <c r="A1340" s="149" t="s">
        <v>1913</v>
      </c>
      <c r="B1340" s="32" t="s">
        <v>17</v>
      </c>
      <c r="C1340" s="32" t="s">
        <v>17</v>
      </c>
      <c r="D1340" s="32" t="s">
        <v>17</v>
      </c>
      <c r="E1340" s="32" t="s">
        <v>17</v>
      </c>
      <c r="F1340" s="32" t="s">
        <v>17</v>
      </c>
      <c r="G1340" s="184">
        <v>26.880000000000003</v>
      </c>
      <c r="H1340" s="148" t="s">
        <v>2274</v>
      </c>
      <c r="I1340" s="156" t="s">
        <v>944</v>
      </c>
      <c r="J1340" s="159">
        <v>100</v>
      </c>
      <c r="K1340" s="158">
        <v>8.9600000000000009</v>
      </c>
      <c r="L1340" s="157">
        <v>3</v>
      </c>
      <c r="M1340" s="148" t="s">
        <v>1375</v>
      </c>
    </row>
    <row r="1341" spans="1:13" s="33" customFormat="1" ht="27.6" x14ac:dyDescent="0.3">
      <c r="A1341" s="26" t="s">
        <v>1404</v>
      </c>
      <c r="B1341" s="27" t="s">
        <v>17</v>
      </c>
      <c r="C1341" s="27" t="s">
        <v>17</v>
      </c>
      <c r="D1341" s="27" t="s">
        <v>17</v>
      </c>
      <c r="E1341" s="27" t="s">
        <v>17</v>
      </c>
      <c r="F1341" s="146" t="s">
        <v>17</v>
      </c>
      <c r="G1341" s="31">
        <f>G1342+G1347+G1351+G1355</f>
        <v>3618.7555999999995</v>
      </c>
      <c r="H1341" s="27" t="s">
        <v>17</v>
      </c>
      <c r="I1341" s="27" t="s">
        <v>17</v>
      </c>
      <c r="J1341" s="27" t="s">
        <v>17</v>
      </c>
      <c r="K1341" s="27" t="s">
        <v>17</v>
      </c>
      <c r="L1341" s="27" t="s">
        <v>17</v>
      </c>
      <c r="M1341" s="27" t="s">
        <v>17</v>
      </c>
    </row>
    <row r="1342" spans="1:13" s="145" customFormat="1" x14ac:dyDescent="0.3">
      <c r="A1342" s="151" t="s">
        <v>1403</v>
      </c>
      <c r="B1342" s="152"/>
      <c r="C1342" s="152"/>
      <c r="D1342" s="152"/>
      <c r="E1342" s="152"/>
      <c r="F1342" s="153"/>
      <c r="G1342" s="154">
        <f>SUM(G1343:G1346)</f>
        <v>1092.152</v>
      </c>
      <c r="H1342" s="152"/>
      <c r="I1342" s="152"/>
      <c r="J1342" s="152"/>
      <c r="K1342" s="152"/>
      <c r="L1342" s="155"/>
      <c r="M1342" s="152"/>
    </row>
    <row r="1343" spans="1:13" s="30" customFormat="1" ht="13.2" x14ac:dyDescent="0.25">
      <c r="A1343" s="149" t="s">
        <v>934</v>
      </c>
      <c r="B1343" s="32" t="s">
        <v>17</v>
      </c>
      <c r="C1343" s="32" t="s">
        <v>17</v>
      </c>
      <c r="D1343" s="32" t="s">
        <v>17</v>
      </c>
      <c r="E1343" s="32" t="s">
        <v>17</v>
      </c>
      <c r="F1343" s="32" t="s">
        <v>17</v>
      </c>
      <c r="G1343" s="150">
        <v>249.87</v>
      </c>
      <c r="H1343" s="148" t="s">
        <v>1405</v>
      </c>
      <c r="I1343" s="156" t="s">
        <v>944</v>
      </c>
      <c r="J1343" s="159">
        <v>50</v>
      </c>
      <c r="K1343" s="158">
        <v>4.9973999999999998</v>
      </c>
      <c r="L1343" s="157">
        <v>50</v>
      </c>
      <c r="M1343" s="148" t="s">
        <v>1407</v>
      </c>
    </row>
    <row r="1344" spans="1:13" s="30" customFormat="1" ht="13.2" x14ac:dyDescent="0.25">
      <c r="A1344" s="149" t="s">
        <v>1408</v>
      </c>
      <c r="B1344" s="32" t="s">
        <v>17</v>
      </c>
      <c r="C1344" s="32" t="s">
        <v>17</v>
      </c>
      <c r="D1344" s="32" t="s">
        <v>17</v>
      </c>
      <c r="E1344" s="32" t="s">
        <v>17</v>
      </c>
      <c r="F1344" s="32" t="s">
        <v>17</v>
      </c>
      <c r="G1344" s="150">
        <v>62.432000000000002</v>
      </c>
      <c r="H1344" s="148" t="s">
        <v>1405</v>
      </c>
      <c r="I1344" s="156" t="s">
        <v>1019</v>
      </c>
      <c r="J1344" s="159">
        <v>100</v>
      </c>
      <c r="K1344" s="158">
        <v>7.8040000000000003</v>
      </c>
      <c r="L1344" s="157">
        <v>8</v>
      </c>
      <c r="M1344" s="148" t="s">
        <v>1407</v>
      </c>
    </row>
    <row r="1345" spans="1:13" s="30" customFormat="1" ht="13.2" x14ac:dyDescent="0.25">
      <c r="A1345" s="149" t="s">
        <v>1355</v>
      </c>
      <c r="B1345" s="32" t="s">
        <v>17</v>
      </c>
      <c r="C1345" s="32" t="s">
        <v>17</v>
      </c>
      <c r="D1345" s="32" t="s">
        <v>17</v>
      </c>
      <c r="E1345" s="32" t="s">
        <v>17</v>
      </c>
      <c r="F1345" s="32" t="s">
        <v>17</v>
      </c>
      <c r="G1345" s="150">
        <v>150.65</v>
      </c>
      <c r="H1345" s="148" t="s">
        <v>1405</v>
      </c>
      <c r="I1345" s="156" t="s">
        <v>1066</v>
      </c>
      <c r="J1345" s="159">
        <v>4</v>
      </c>
      <c r="K1345" s="158">
        <v>15.065</v>
      </c>
      <c r="L1345" s="157">
        <v>10</v>
      </c>
      <c r="M1345" s="148" t="s">
        <v>1407</v>
      </c>
    </row>
    <row r="1346" spans="1:13" s="30" customFormat="1" ht="15" customHeight="1" x14ac:dyDescent="0.25">
      <c r="A1346" s="149" t="s">
        <v>1406</v>
      </c>
      <c r="B1346" s="32" t="s">
        <v>17</v>
      </c>
      <c r="C1346" s="32" t="s">
        <v>17</v>
      </c>
      <c r="D1346" s="32" t="s">
        <v>17</v>
      </c>
      <c r="E1346" s="32" t="s">
        <v>17</v>
      </c>
      <c r="F1346" s="32" t="s">
        <v>17</v>
      </c>
      <c r="G1346" s="150">
        <v>629.20000000000005</v>
      </c>
      <c r="H1346" s="148" t="s">
        <v>1405</v>
      </c>
      <c r="I1346" s="156" t="s">
        <v>944</v>
      </c>
      <c r="J1346" s="159">
        <v>100</v>
      </c>
      <c r="K1346" s="158">
        <v>15.73</v>
      </c>
      <c r="L1346" s="157">
        <v>40</v>
      </c>
      <c r="M1346" s="148" t="s">
        <v>1407</v>
      </c>
    </row>
    <row r="1347" spans="1:13" s="145" customFormat="1" x14ac:dyDescent="0.3">
      <c r="A1347" s="151" t="s">
        <v>1899</v>
      </c>
      <c r="B1347" s="152"/>
      <c r="C1347" s="152"/>
      <c r="D1347" s="152"/>
      <c r="E1347" s="152"/>
      <c r="F1347" s="153"/>
      <c r="G1347" s="154">
        <f>SUM(G1348:G1350)</f>
        <v>736.00600000000009</v>
      </c>
      <c r="H1347" s="152"/>
      <c r="I1347" s="152"/>
      <c r="J1347" s="152"/>
      <c r="K1347" s="152"/>
      <c r="L1347" s="155"/>
      <c r="M1347" s="152"/>
    </row>
    <row r="1348" spans="1:13" s="30" customFormat="1" ht="13.2" x14ac:dyDescent="0.25">
      <c r="A1348" s="149" t="s">
        <v>934</v>
      </c>
      <c r="B1348" s="32" t="s">
        <v>17</v>
      </c>
      <c r="C1348" s="32" t="s">
        <v>17</v>
      </c>
      <c r="D1348" s="32" t="s">
        <v>17</v>
      </c>
      <c r="E1348" s="32" t="s">
        <v>17</v>
      </c>
      <c r="F1348" s="32" t="s">
        <v>17</v>
      </c>
      <c r="G1348" s="150">
        <v>194.2</v>
      </c>
      <c r="H1348" s="148" t="s">
        <v>1900</v>
      </c>
      <c r="I1348" s="156" t="s">
        <v>944</v>
      </c>
      <c r="J1348" s="159">
        <v>50</v>
      </c>
      <c r="K1348" s="158">
        <v>3.8839999999999999</v>
      </c>
      <c r="L1348" s="157">
        <v>50</v>
      </c>
      <c r="M1348" s="148" t="s">
        <v>1407</v>
      </c>
    </row>
    <row r="1349" spans="1:13" s="30" customFormat="1" ht="13.2" x14ac:dyDescent="0.25">
      <c r="A1349" s="149" t="s">
        <v>1406</v>
      </c>
      <c r="B1349" s="32" t="s">
        <v>17</v>
      </c>
      <c r="C1349" s="32" t="s">
        <v>17</v>
      </c>
      <c r="D1349" s="32" t="s">
        <v>17</v>
      </c>
      <c r="E1349" s="32" t="s">
        <v>17</v>
      </c>
      <c r="F1349" s="32" t="s">
        <v>17</v>
      </c>
      <c r="G1349" s="150">
        <v>406.23</v>
      </c>
      <c r="H1349" s="148" t="s">
        <v>1900</v>
      </c>
      <c r="I1349" s="156" t="s">
        <v>1019</v>
      </c>
      <c r="J1349" s="159">
        <v>100</v>
      </c>
      <c r="K1349" s="158">
        <v>13.541</v>
      </c>
      <c r="L1349" s="157">
        <v>30</v>
      </c>
      <c r="M1349" s="148" t="s">
        <v>1407</v>
      </c>
    </row>
    <row r="1350" spans="1:13" s="30" customFormat="1" ht="13.2" x14ac:dyDescent="0.25">
      <c r="A1350" s="149" t="s">
        <v>1355</v>
      </c>
      <c r="B1350" s="32" t="s">
        <v>17</v>
      </c>
      <c r="C1350" s="32" t="s">
        <v>17</v>
      </c>
      <c r="D1350" s="32" t="s">
        <v>17</v>
      </c>
      <c r="E1350" s="32" t="s">
        <v>17</v>
      </c>
      <c r="F1350" s="32" t="s">
        <v>17</v>
      </c>
      <c r="G1350" s="150">
        <v>135.57599999999999</v>
      </c>
      <c r="H1350" s="148" t="s">
        <v>1900</v>
      </c>
      <c r="I1350" s="156" t="s">
        <v>1066</v>
      </c>
      <c r="J1350" s="159">
        <v>4</v>
      </c>
      <c r="K1350" s="158">
        <v>15.064</v>
      </c>
      <c r="L1350" s="157">
        <v>9</v>
      </c>
      <c r="M1350" s="148" t="s">
        <v>1407</v>
      </c>
    </row>
    <row r="1351" spans="1:13" s="145" customFormat="1" x14ac:dyDescent="0.3">
      <c r="A1351" s="151" t="s">
        <v>2117</v>
      </c>
      <c r="B1351" s="152"/>
      <c r="C1351" s="152"/>
      <c r="D1351" s="152"/>
      <c r="E1351" s="152"/>
      <c r="F1351" s="153"/>
      <c r="G1351" s="154">
        <f>SUM(G1352:G1354)</f>
        <v>709.94759999999997</v>
      </c>
      <c r="H1351" s="152"/>
      <c r="I1351" s="152"/>
      <c r="J1351" s="152"/>
      <c r="K1351" s="152"/>
      <c r="L1351" s="155"/>
      <c r="M1351" s="152"/>
    </row>
    <row r="1352" spans="1:13" s="30" customFormat="1" ht="26.4" x14ac:dyDescent="0.25">
      <c r="A1352" s="149" t="s">
        <v>2136</v>
      </c>
      <c r="B1352" s="32" t="s">
        <v>17</v>
      </c>
      <c r="C1352" s="32" t="s">
        <v>17</v>
      </c>
      <c r="D1352" s="32" t="s">
        <v>17</v>
      </c>
      <c r="E1352" s="32" t="s">
        <v>17</v>
      </c>
      <c r="F1352" s="32" t="s">
        <v>17</v>
      </c>
      <c r="G1352" s="150">
        <v>29.52</v>
      </c>
      <c r="H1352" s="148" t="s">
        <v>2137</v>
      </c>
      <c r="I1352" s="156" t="s">
        <v>2139</v>
      </c>
      <c r="J1352" s="159">
        <v>100</v>
      </c>
      <c r="K1352" s="158">
        <v>2.952</v>
      </c>
      <c r="L1352" s="157">
        <v>10</v>
      </c>
      <c r="M1352" s="148" t="s">
        <v>1407</v>
      </c>
    </row>
    <row r="1353" spans="1:13" s="30" customFormat="1" ht="13.2" x14ac:dyDescent="0.25">
      <c r="A1353" s="149" t="s">
        <v>1355</v>
      </c>
      <c r="B1353" s="32" t="s">
        <v>17</v>
      </c>
      <c r="C1353" s="32" t="s">
        <v>17</v>
      </c>
      <c r="D1353" s="32" t="s">
        <v>17</v>
      </c>
      <c r="E1353" s="32" t="s">
        <v>17</v>
      </c>
      <c r="F1353" s="32" t="s">
        <v>17</v>
      </c>
      <c r="G1353" s="150">
        <v>301.28800000000001</v>
      </c>
      <c r="H1353" s="148" t="s">
        <v>2138</v>
      </c>
      <c r="I1353" s="156" t="s">
        <v>1066</v>
      </c>
      <c r="J1353" s="159">
        <v>4</v>
      </c>
      <c r="K1353" s="158">
        <v>15.064399999999999</v>
      </c>
      <c r="L1353" s="157">
        <v>20</v>
      </c>
      <c r="M1353" s="148" t="s">
        <v>1407</v>
      </c>
    </row>
    <row r="1354" spans="1:13" s="30" customFormat="1" ht="13.2" x14ac:dyDescent="0.25">
      <c r="A1354" s="149" t="s">
        <v>1406</v>
      </c>
      <c r="B1354" s="32" t="s">
        <v>17</v>
      </c>
      <c r="C1354" s="32" t="s">
        <v>17</v>
      </c>
      <c r="D1354" s="32" t="s">
        <v>17</v>
      </c>
      <c r="E1354" s="32" t="s">
        <v>17</v>
      </c>
      <c r="F1354" s="32" t="s">
        <v>17</v>
      </c>
      <c r="G1354" s="150">
        <v>379.13959999999997</v>
      </c>
      <c r="H1354" s="148" t="s">
        <v>2138</v>
      </c>
      <c r="I1354" s="156" t="s">
        <v>1019</v>
      </c>
      <c r="J1354" s="159">
        <v>100</v>
      </c>
      <c r="K1354" s="158">
        <v>13.540699999999999</v>
      </c>
      <c r="L1354" s="157">
        <v>28</v>
      </c>
      <c r="M1354" s="148" t="s">
        <v>1407</v>
      </c>
    </row>
    <row r="1355" spans="1:13" s="145" customFormat="1" x14ac:dyDescent="0.3">
      <c r="A1355" s="151" t="s">
        <v>2223</v>
      </c>
      <c r="B1355" s="152"/>
      <c r="C1355" s="152"/>
      <c r="D1355" s="152"/>
      <c r="E1355" s="152"/>
      <c r="F1355" s="153"/>
      <c r="G1355" s="154">
        <f>SUM(G1356:G1358)</f>
        <v>1080.6499999999999</v>
      </c>
      <c r="H1355" s="152"/>
      <c r="I1355" s="152"/>
      <c r="J1355" s="152"/>
      <c r="K1355" s="152"/>
      <c r="L1355" s="155"/>
      <c r="M1355" s="152"/>
    </row>
    <row r="1356" spans="1:13" s="30" customFormat="1" ht="19.5" customHeight="1" x14ac:dyDescent="0.25">
      <c r="A1356" s="149" t="s">
        <v>934</v>
      </c>
      <c r="B1356" s="32" t="s">
        <v>17</v>
      </c>
      <c r="C1356" s="32" t="s">
        <v>17</v>
      </c>
      <c r="D1356" s="32" t="s">
        <v>17</v>
      </c>
      <c r="E1356" s="32" t="s">
        <v>17</v>
      </c>
      <c r="F1356" s="32" t="s">
        <v>17</v>
      </c>
      <c r="G1356" s="150">
        <v>194.2</v>
      </c>
      <c r="H1356" s="148" t="s">
        <v>2275</v>
      </c>
      <c r="I1356" s="156" t="s">
        <v>944</v>
      </c>
      <c r="J1356" s="159">
        <v>50</v>
      </c>
      <c r="K1356" s="158">
        <v>3.8839999999999999</v>
      </c>
      <c r="L1356" s="157">
        <v>50</v>
      </c>
      <c r="M1356" s="148" t="s">
        <v>1407</v>
      </c>
    </row>
    <row r="1357" spans="1:13" s="30" customFormat="1" ht="13.2" x14ac:dyDescent="0.25">
      <c r="A1357" s="149" t="s">
        <v>1406</v>
      </c>
      <c r="B1357" s="32" t="s">
        <v>17</v>
      </c>
      <c r="C1357" s="32" t="s">
        <v>17</v>
      </c>
      <c r="D1357" s="32" t="s">
        <v>17</v>
      </c>
      <c r="E1357" s="32" t="s">
        <v>17</v>
      </c>
      <c r="F1357" s="32" t="s">
        <v>17</v>
      </c>
      <c r="G1357" s="150">
        <v>585.16</v>
      </c>
      <c r="H1357" s="148" t="s">
        <v>2275</v>
      </c>
      <c r="I1357" s="156" t="s">
        <v>944</v>
      </c>
      <c r="J1357" s="159">
        <v>100</v>
      </c>
      <c r="K1357" s="158">
        <v>14.629</v>
      </c>
      <c r="L1357" s="157">
        <v>40</v>
      </c>
      <c r="M1357" s="148" t="s">
        <v>1407</v>
      </c>
    </row>
    <row r="1358" spans="1:13" s="30" customFormat="1" ht="13.2" x14ac:dyDescent="0.25">
      <c r="A1358" s="149" t="s">
        <v>1355</v>
      </c>
      <c r="B1358" s="32" t="s">
        <v>17</v>
      </c>
      <c r="C1358" s="32" t="s">
        <v>17</v>
      </c>
      <c r="D1358" s="32" t="s">
        <v>17</v>
      </c>
      <c r="E1358" s="32" t="s">
        <v>17</v>
      </c>
      <c r="F1358" s="32" t="s">
        <v>17</v>
      </c>
      <c r="G1358" s="150">
        <v>301.29000000000002</v>
      </c>
      <c r="H1358" s="148" t="s">
        <v>2275</v>
      </c>
      <c r="I1358" s="156" t="s">
        <v>1066</v>
      </c>
      <c r="J1358" s="159">
        <v>4</v>
      </c>
      <c r="K1358" s="158">
        <v>15.064500000000001</v>
      </c>
      <c r="L1358" s="157">
        <v>20</v>
      </c>
      <c r="M1358" s="148" t="s">
        <v>1407</v>
      </c>
    </row>
    <row r="1359" spans="1:13" s="33" customFormat="1" ht="13.2" x14ac:dyDescent="0.25">
      <c r="A1359" s="26" t="s">
        <v>1486</v>
      </c>
      <c r="B1359" s="27" t="s">
        <v>17</v>
      </c>
      <c r="C1359" s="27" t="s">
        <v>17</v>
      </c>
      <c r="D1359" s="27" t="s">
        <v>17</v>
      </c>
      <c r="E1359" s="27" t="s">
        <v>17</v>
      </c>
      <c r="F1359" s="146" t="s">
        <v>17</v>
      </c>
      <c r="G1359" s="31">
        <f>G1360</f>
        <v>1671.8579999999999</v>
      </c>
      <c r="H1359" s="27" t="s">
        <v>17</v>
      </c>
      <c r="I1359" s="27" t="s">
        <v>17</v>
      </c>
      <c r="J1359" s="27" t="s">
        <v>17</v>
      </c>
      <c r="K1359" s="27" t="s">
        <v>17</v>
      </c>
      <c r="L1359" s="27" t="s">
        <v>17</v>
      </c>
      <c r="M1359" s="27" t="s">
        <v>17</v>
      </c>
    </row>
    <row r="1360" spans="1:13" s="145" customFormat="1" x14ac:dyDescent="0.3">
      <c r="A1360" s="151" t="s">
        <v>1300</v>
      </c>
      <c r="B1360" s="152"/>
      <c r="C1360" s="152"/>
      <c r="D1360" s="152"/>
      <c r="E1360" s="152"/>
      <c r="F1360" s="153"/>
      <c r="G1360" s="154">
        <f>SUM(G1361:G1372)</f>
        <v>1671.8579999999999</v>
      </c>
      <c r="H1360" s="152"/>
      <c r="I1360" s="152"/>
      <c r="J1360" s="152"/>
      <c r="K1360" s="152"/>
      <c r="L1360" s="155"/>
      <c r="M1360" s="152"/>
    </row>
    <row r="1361" spans="1:13" ht="26.4" x14ac:dyDescent="0.25">
      <c r="A1361" s="149" t="s">
        <v>1491</v>
      </c>
      <c r="B1361" s="32" t="s">
        <v>17</v>
      </c>
      <c r="C1361" s="32" t="s">
        <v>17</v>
      </c>
      <c r="D1361" s="32" t="s">
        <v>17</v>
      </c>
      <c r="E1361" s="32" t="s">
        <v>17</v>
      </c>
      <c r="F1361" s="32" t="s">
        <v>17</v>
      </c>
      <c r="G1361" s="150">
        <v>114</v>
      </c>
      <c r="H1361" s="148" t="s">
        <v>1503</v>
      </c>
      <c r="I1361" s="156" t="s">
        <v>1066</v>
      </c>
      <c r="J1361" s="159">
        <v>5</v>
      </c>
      <c r="K1361" s="158">
        <v>19</v>
      </c>
      <c r="L1361" s="157">
        <v>6</v>
      </c>
      <c r="M1361" s="148" t="s">
        <v>1486</v>
      </c>
    </row>
    <row r="1362" spans="1:13" ht="26.4" x14ac:dyDescent="0.25">
      <c r="A1362" s="149" t="s">
        <v>1492</v>
      </c>
      <c r="B1362" s="32" t="s">
        <v>17</v>
      </c>
      <c r="C1362" s="32" t="s">
        <v>17</v>
      </c>
      <c r="D1362" s="32" t="s">
        <v>17</v>
      </c>
      <c r="E1362" s="32" t="s">
        <v>17</v>
      </c>
      <c r="F1362" s="32" t="s">
        <v>17</v>
      </c>
      <c r="G1362" s="150">
        <v>328.2</v>
      </c>
      <c r="H1362" s="148" t="s">
        <v>1503</v>
      </c>
      <c r="I1362" s="156" t="s">
        <v>1066</v>
      </c>
      <c r="J1362" s="159">
        <v>5</v>
      </c>
      <c r="K1362" s="158">
        <v>21.88</v>
      </c>
      <c r="L1362" s="157">
        <v>15</v>
      </c>
      <c r="M1362" s="148" t="s">
        <v>1486</v>
      </c>
    </row>
    <row r="1363" spans="1:13" ht="26.4" x14ac:dyDescent="0.25">
      <c r="A1363" s="149" t="s">
        <v>1493</v>
      </c>
      <c r="B1363" s="32" t="s">
        <v>17</v>
      </c>
      <c r="C1363" s="32" t="s">
        <v>17</v>
      </c>
      <c r="D1363" s="32" t="s">
        <v>17</v>
      </c>
      <c r="E1363" s="32" t="s">
        <v>17</v>
      </c>
      <c r="F1363" s="32" t="s">
        <v>17</v>
      </c>
      <c r="G1363" s="150">
        <v>417.69</v>
      </c>
      <c r="H1363" s="148" t="s">
        <v>1503</v>
      </c>
      <c r="I1363" s="156" t="s">
        <v>1066</v>
      </c>
      <c r="J1363" s="159">
        <v>5</v>
      </c>
      <c r="K1363" s="158">
        <v>19.89</v>
      </c>
      <c r="L1363" s="157">
        <v>21</v>
      </c>
      <c r="M1363" s="148" t="s">
        <v>1486</v>
      </c>
    </row>
    <row r="1364" spans="1:13" ht="26.4" x14ac:dyDescent="0.25">
      <c r="A1364" s="149" t="s">
        <v>1494</v>
      </c>
      <c r="B1364" s="32" t="s">
        <v>17</v>
      </c>
      <c r="C1364" s="32" t="s">
        <v>17</v>
      </c>
      <c r="D1364" s="32" t="s">
        <v>17</v>
      </c>
      <c r="E1364" s="32" t="s">
        <v>17</v>
      </c>
      <c r="F1364" s="32" t="s">
        <v>17</v>
      </c>
      <c r="G1364" s="150">
        <v>96</v>
      </c>
      <c r="H1364" s="148" t="s">
        <v>1503</v>
      </c>
      <c r="I1364" s="156" t="s">
        <v>944</v>
      </c>
      <c r="J1364" s="159">
        <v>1</v>
      </c>
      <c r="K1364" s="158">
        <v>1.6</v>
      </c>
      <c r="L1364" s="157">
        <v>60</v>
      </c>
      <c r="M1364" s="148" t="s">
        <v>1486</v>
      </c>
    </row>
    <row r="1365" spans="1:13" ht="26.4" x14ac:dyDescent="0.25">
      <c r="A1365" s="149" t="s">
        <v>1495</v>
      </c>
      <c r="B1365" s="32" t="s">
        <v>17</v>
      </c>
      <c r="C1365" s="32" t="s">
        <v>17</v>
      </c>
      <c r="D1365" s="32" t="s">
        <v>17</v>
      </c>
      <c r="E1365" s="32" t="s">
        <v>17</v>
      </c>
      <c r="F1365" s="32" t="s">
        <v>17</v>
      </c>
      <c r="G1365" s="150">
        <v>30.48</v>
      </c>
      <c r="H1365" s="148" t="s">
        <v>1503</v>
      </c>
      <c r="I1365" s="156" t="s">
        <v>944</v>
      </c>
      <c r="J1365" s="159">
        <v>1</v>
      </c>
      <c r="K1365" s="158">
        <v>5.08</v>
      </c>
      <c r="L1365" s="157">
        <v>6</v>
      </c>
      <c r="M1365" s="148" t="s">
        <v>1486</v>
      </c>
    </row>
    <row r="1366" spans="1:13" ht="26.4" x14ac:dyDescent="0.25">
      <c r="A1366" s="149" t="s">
        <v>1496</v>
      </c>
      <c r="B1366" s="32" t="s">
        <v>17</v>
      </c>
      <c r="C1366" s="32" t="s">
        <v>17</v>
      </c>
      <c r="D1366" s="32" t="s">
        <v>17</v>
      </c>
      <c r="E1366" s="32" t="s">
        <v>17</v>
      </c>
      <c r="F1366" s="32" t="s">
        <v>17</v>
      </c>
      <c r="G1366" s="150">
        <v>28.5</v>
      </c>
      <c r="H1366" s="148" t="s">
        <v>1503</v>
      </c>
      <c r="I1366" s="156" t="s">
        <v>944</v>
      </c>
      <c r="J1366" s="159">
        <v>1</v>
      </c>
      <c r="K1366" s="158">
        <v>0.95</v>
      </c>
      <c r="L1366" s="157">
        <v>30</v>
      </c>
      <c r="M1366" s="148" t="s">
        <v>1486</v>
      </c>
    </row>
    <row r="1367" spans="1:13" ht="26.4" x14ac:dyDescent="0.25">
      <c r="A1367" s="149" t="s">
        <v>1497</v>
      </c>
      <c r="B1367" s="32" t="s">
        <v>17</v>
      </c>
      <c r="C1367" s="32" t="s">
        <v>17</v>
      </c>
      <c r="D1367" s="32" t="s">
        <v>17</v>
      </c>
      <c r="E1367" s="32" t="s">
        <v>17</v>
      </c>
      <c r="F1367" s="32" t="s">
        <v>17</v>
      </c>
      <c r="G1367" s="150">
        <v>120</v>
      </c>
      <c r="H1367" s="148" t="s">
        <v>1503</v>
      </c>
      <c r="I1367" s="156" t="s">
        <v>944</v>
      </c>
      <c r="J1367" s="159">
        <v>1</v>
      </c>
      <c r="K1367" s="158">
        <v>0.06</v>
      </c>
      <c r="L1367" s="157">
        <v>2000</v>
      </c>
      <c r="M1367" s="148" t="s">
        <v>1486</v>
      </c>
    </row>
    <row r="1368" spans="1:13" ht="26.4" x14ac:dyDescent="0.25">
      <c r="A1368" s="149" t="s">
        <v>1498</v>
      </c>
      <c r="B1368" s="32" t="s">
        <v>17</v>
      </c>
      <c r="C1368" s="32" t="s">
        <v>17</v>
      </c>
      <c r="D1368" s="32" t="s">
        <v>17</v>
      </c>
      <c r="E1368" s="32" t="s">
        <v>17</v>
      </c>
      <c r="F1368" s="32" t="s">
        <v>17</v>
      </c>
      <c r="G1368" s="150">
        <v>240</v>
      </c>
      <c r="H1368" s="148" t="s">
        <v>1503</v>
      </c>
      <c r="I1368" s="156" t="s">
        <v>944</v>
      </c>
      <c r="J1368" s="159">
        <v>1</v>
      </c>
      <c r="K1368" s="158">
        <v>0.5</v>
      </c>
      <c r="L1368" s="157">
        <v>480</v>
      </c>
      <c r="M1368" s="148" t="s">
        <v>1486</v>
      </c>
    </row>
    <row r="1369" spans="1:13" ht="26.25" customHeight="1" x14ac:dyDescent="0.25">
      <c r="A1369" s="149" t="s">
        <v>1499</v>
      </c>
      <c r="B1369" s="32" t="s">
        <v>17</v>
      </c>
      <c r="C1369" s="32" t="s">
        <v>17</v>
      </c>
      <c r="D1369" s="32" t="s">
        <v>17</v>
      </c>
      <c r="E1369" s="32" t="s">
        <v>17</v>
      </c>
      <c r="F1369" s="32" t="s">
        <v>17</v>
      </c>
      <c r="G1369" s="150">
        <v>23.28</v>
      </c>
      <c r="H1369" s="148" t="s">
        <v>1503</v>
      </c>
      <c r="I1369" s="156" t="s">
        <v>944</v>
      </c>
      <c r="J1369" s="159">
        <v>1</v>
      </c>
      <c r="K1369" s="158">
        <v>3.88</v>
      </c>
      <c r="L1369" s="157">
        <v>6</v>
      </c>
      <c r="M1369" s="148" t="s">
        <v>1486</v>
      </c>
    </row>
    <row r="1370" spans="1:13" ht="26.25" customHeight="1" x14ac:dyDescent="0.25">
      <c r="A1370" s="149" t="s">
        <v>1500</v>
      </c>
      <c r="B1370" s="32" t="s">
        <v>17</v>
      </c>
      <c r="C1370" s="32" t="s">
        <v>17</v>
      </c>
      <c r="D1370" s="32" t="s">
        <v>17</v>
      </c>
      <c r="E1370" s="32" t="s">
        <v>17</v>
      </c>
      <c r="F1370" s="32" t="s">
        <v>17</v>
      </c>
      <c r="G1370" s="150">
        <v>75.707999999999998</v>
      </c>
      <c r="H1370" s="148" t="s">
        <v>1503</v>
      </c>
      <c r="I1370" s="156" t="s">
        <v>944</v>
      </c>
      <c r="J1370" s="159">
        <v>100</v>
      </c>
      <c r="K1370" s="158">
        <v>12.618</v>
      </c>
      <c r="L1370" s="157">
        <v>6</v>
      </c>
      <c r="M1370" s="148" t="s">
        <v>1486</v>
      </c>
    </row>
    <row r="1371" spans="1:13" ht="26.25" customHeight="1" x14ac:dyDescent="0.25">
      <c r="A1371" s="149" t="s">
        <v>1501</v>
      </c>
      <c r="B1371" s="32" t="s">
        <v>17</v>
      </c>
      <c r="C1371" s="32" t="s">
        <v>17</v>
      </c>
      <c r="D1371" s="32" t="s">
        <v>17</v>
      </c>
      <c r="E1371" s="32" t="s">
        <v>17</v>
      </c>
      <c r="F1371" s="32" t="s">
        <v>17</v>
      </c>
      <c r="G1371" s="150">
        <v>138</v>
      </c>
      <c r="H1371" s="148" t="s">
        <v>1503</v>
      </c>
      <c r="I1371" s="156" t="s">
        <v>944</v>
      </c>
      <c r="J1371" s="159">
        <v>1</v>
      </c>
      <c r="K1371" s="158">
        <v>2.2999999999999998</v>
      </c>
      <c r="L1371" s="157">
        <v>60</v>
      </c>
      <c r="M1371" s="148" t="s">
        <v>1486</v>
      </c>
    </row>
    <row r="1372" spans="1:13" ht="26.25" customHeight="1" x14ac:dyDescent="0.25">
      <c r="A1372" s="149" t="s">
        <v>1502</v>
      </c>
      <c r="B1372" s="32" t="s">
        <v>17</v>
      </c>
      <c r="C1372" s="32" t="s">
        <v>17</v>
      </c>
      <c r="D1372" s="32" t="s">
        <v>17</v>
      </c>
      <c r="E1372" s="32" t="s">
        <v>17</v>
      </c>
      <c r="F1372" s="32" t="s">
        <v>17</v>
      </c>
      <c r="G1372" s="150">
        <v>60</v>
      </c>
      <c r="H1372" s="148" t="s">
        <v>1503</v>
      </c>
      <c r="I1372" s="156" t="s">
        <v>944</v>
      </c>
      <c r="J1372" s="159">
        <v>1</v>
      </c>
      <c r="K1372" s="158">
        <v>0.6</v>
      </c>
      <c r="L1372" s="157">
        <v>100</v>
      </c>
      <c r="M1372" s="148" t="s">
        <v>1486</v>
      </c>
    </row>
  </sheetData>
  <mergeCells count="20">
    <mergeCell ref="I86:I88"/>
    <mergeCell ref="J86:J88"/>
    <mergeCell ref="K86:K88"/>
    <mergeCell ref="A5:M5"/>
    <mergeCell ref="A1:H1"/>
    <mergeCell ref="L86:L88"/>
    <mergeCell ref="M86:M88"/>
    <mergeCell ref="A6:A8"/>
    <mergeCell ref="F6:F8"/>
    <mergeCell ref="G6:G8"/>
    <mergeCell ref="H6:H8"/>
    <mergeCell ref="I6:I8"/>
    <mergeCell ref="J6:J8"/>
    <mergeCell ref="K6:K8"/>
    <mergeCell ref="L6:L8"/>
    <mergeCell ref="M6:M8"/>
    <mergeCell ref="A86:A88"/>
    <mergeCell ref="F86:F88"/>
    <mergeCell ref="G86:G88"/>
    <mergeCell ref="H86:H88"/>
  </mergeCells>
  <hyperlinks>
    <hyperlink ref="E86" r:id="rId1" xr:uid="{184FAE63-BAFD-4C9D-A5A0-ABF9A86E3B26}"/>
    <hyperlink ref="E7" r:id="rId2" xr:uid="{B081ECE6-AED0-44FC-A4B9-9A2CAB718758}"/>
    <hyperlink ref="E87" r:id="rId3" xr:uid="{5DF012EF-5FF7-4314-B137-EAA44BC92D56}"/>
    <hyperlink ref="E88" r:id="rId4" xr:uid="{8CC80196-D7E1-485F-815F-461F794BDDAB}"/>
    <hyperlink ref="E8" r:id="rId5" xr:uid="{1B89C160-D882-429A-A581-32BF85AAEB53}"/>
    <hyperlink ref="E6" r:id="rId6" xr:uid="{75A36DE6-C8E0-4DFA-A38F-E75235A55725}"/>
  </hyperlinks>
  <pageMargins left="0.11811023622047245" right="0.11811023622047245" top="0.19685039370078741" bottom="0.39370078740157483" header="0.31496062992125984" footer="0.31496062992125984"/>
  <pageSetup paperSize="9" scale="65" orientation="landscape" verticalDpi="300" r:id="rId7"/>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1780-1434-4E6A-982E-6ADBF8BF7714}">
  <dimension ref="A1:L965"/>
  <sheetViews>
    <sheetView topLeftCell="A987" zoomScale="90" zoomScaleNormal="90" workbookViewId="0">
      <selection activeCell="A16" sqref="A16"/>
    </sheetView>
  </sheetViews>
  <sheetFormatPr defaultColWidth="8.6640625" defaultRowHeight="13.8" x14ac:dyDescent="0.25"/>
  <cols>
    <col min="1" max="1" width="53.88671875" style="20" customWidth="1"/>
    <col min="2" max="3" width="12.109375" style="20" customWidth="1"/>
    <col min="4" max="4" width="19" style="20" customWidth="1"/>
    <col min="5" max="5" width="21.6640625" style="20" customWidth="1"/>
    <col min="6" max="6" width="13.33203125" style="28" customWidth="1"/>
    <col min="7" max="7" width="13.5546875" style="28" customWidth="1"/>
    <col min="8" max="8" width="25.44140625" style="20" customWidth="1"/>
    <col min="9" max="9" width="17" style="20" customWidth="1"/>
    <col min="10" max="10" width="14.109375" style="20" customWidth="1"/>
    <col min="11" max="11" width="16.88671875" style="20" customWidth="1"/>
    <col min="12" max="16384" width="8.6640625" style="20"/>
  </cols>
  <sheetData>
    <row r="1" spans="1:11" ht="14.4" x14ac:dyDescent="0.3">
      <c r="A1" s="186" t="s">
        <v>10</v>
      </c>
      <c r="B1" s="187"/>
      <c r="C1" s="187"/>
      <c r="D1" s="187"/>
      <c r="E1" s="187"/>
      <c r="F1" s="187"/>
      <c r="G1" s="187"/>
      <c r="H1" s="187"/>
    </row>
    <row r="2" spans="1:11" x14ac:dyDescent="0.25">
      <c r="A2" s="141" t="s">
        <v>26</v>
      </c>
      <c r="B2" s="13"/>
      <c r="C2" s="13"/>
      <c r="D2" s="13"/>
      <c r="E2" s="13"/>
      <c r="F2" s="18"/>
      <c r="G2" s="18"/>
      <c r="H2" s="14"/>
    </row>
    <row r="3" spans="1:11" x14ac:dyDescent="0.25">
      <c r="A3" s="12"/>
      <c r="B3" s="13"/>
      <c r="C3" s="13"/>
      <c r="D3" s="13"/>
      <c r="E3" s="13"/>
      <c r="F3" s="18"/>
      <c r="G3" s="18"/>
      <c r="H3" s="14"/>
    </row>
    <row r="4" spans="1:11" ht="55.2" x14ac:dyDescent="0.25">
      <c r="A4" s="15" t="s">
        <v>0</v>
      </c>
      <c r="B4" s="16" t="s">
        <v>7</v>
      </c>
      <c r="C4" s="16" t="s">
        <v>5</v>
      </c>
      <c r="D4" s="16" t="s">
        <v>6</v>
      </c>
      <c r="E4" s="16" t="s">
        <v>9</v>
      </c>
      <c r="F4" s="19" t="s">
        <v>1</v>
      </c>
      <c r="G4" s="19" t="s">
        <v>27</v>
      </c>
      <c r="H4" s="17" t="s">
        <v>2</v>
      </c>
      <c r="I4" s="21" t="s">
        <v>3</v>
      </c>
      <c r="J4" s="21" t="s">
        <v>28</v>
      </c>
      <c r="K4" s="21" t="s">
        <v>4</v>
      </c>
    </row>
    <row r="5" spans="1:11" ht="14.4" x14ac:dyDescent="0.3">
      <c r="A5" s="200" t="s">
        <v>11</v>
      </c>
      <c r="B5" s="201"/>
      <c r="C5" s="201"/>
      <c r="D5" s="201"/>
      <c r="E5" s="201"/>
      <c r="F5" s="201"/>
      <c r="G5" s="201"/>
      <c r="H5" s="201"/>
      <c r="I5" s="201"/>
      <c r="J5" s="201"/>
      <c r="K5" s="201"/>
    </row>
    <row r="6" spans="1:11" ht="100.8" x14ac:dyDescent="0.25">
      <c r="A6" s="4" t="s">
        <v>29</v>
      </c>
      <c r="B6" s="7" t="s">
        <v>30</v>
      </c>
      <c r="C6" s="7" t="s">
        <v>31</v>
      </c>
      <c r="D6" s="8" t="s">
        <v>8</v>
      </c>
      <c r="E6" s="9" t="s">
        <v>32</v>
      </c>
      <c r="F6" s="5">
        <f>F8+F526</f>
        <v>524045</v>
      </c>
      <c r="G6" s="5">
        <f>G8+G526</f>
        <v>524044.9</v>
      </c>
      <c r="H6" s="16" t="s">
        <v>17</v>
      </c>
      <c r="I6" s="16" t="s">
        <v>17</v>
      </c>
      <c r="J6" s="16" t="s">
        <v>17</v>
      </c>
      <c r="K6" s="16" t="s">
        <v>17</v>
      </c>
    </row>
    <row r="7" spans="1:11" ht="14.4" x14ac:dyDescent="0.25">
      <c r="A7" s="29" t="s">
        <v>16</v>
      </c>
      <c r="B7" s="1"/>
      <c r="C7" s="1"/>
      <c r="D7" s="3"/>
      <c r="E7" s="9"/>
      <c r="F7" s="6"/>
      <c r="G7" s="6"/>
      <c r="H7" s="2"/>
      <c r="I7" s="10"/>
      <c r="J7" s="10"/>
      <c r="K7" s="10"/>
    </row>
    <row r="8" spans="1:11" s="25" customFormat="1" ht="27.6" x14ac:dyDescent="0.3">
      <c r="A8" s="22" t="s">
        <v>33</v>
      </c>
      <c r="B8" s="11"/>
      <c r="C8" s="11"/>
      <c r="D8" s="11"/>
      <c r="E8" s="11"/>
      <c r="F8" s="23">
        <f>F9+F114+F256+F416+F503</f>
        <v>118583</v>
      </c>
      <c r="G8" s="23">
        <f>G9+G114+G256+G416+G503</f>
        <v>118583</v>
      </c>
      <c r="H8" s="24" t="s">
        <v>17</v>
      </c>
      <c r="I8" s="24" t="s">
        <v>17</v>
      </c>
      <c r="J8" s="24" t="s">
        <v>17</v>
      </c>
      <c r="K8" s="24" t="s">
        <v>17</v>
      </c>
    </row>
    <row r="9" spans="1:11" s="33" customFormat="1" ht="13.2" x14ac:dyDescent="0.25">
      <c r="A9" s="26" t="s">
        <v>12</v>
      </c>
      <c r="B9" s="27" t="s">
        <v>17</v>
      </c>
      <c r="C9" s="27" t="s">
        <v>17</v>
      </c>
      <c r="D9" s="27" t="s">
        <v>17</v>
      </c>
      <c r="E9" s="27" t="s">
        <v>17</v>
      </c>
      <c r="F9" s="31">
        <f>SUM(F10:F81)</f>
        <v>31151</v>
      </c>
      <c r="G9" s="31">
        <f>G10+G11+G14+G70+G81</f>
        <v>31150.999999999996</v>
      </c>
      <c r="H9" s="27" t="s">
        <v>17</v>
      </c>
      <c r="I9" s="27" t="s">
        <v>17</v>
      </c>
      <c r="J9" s="27" t="s">
        <v>17</v>
      </c>
      <c r="K9" s="27" t="s">
        <v>17</v>
      </c>
    </row>
    <row r="10" spans="1:11" s="33" customFormat="1" ht="52.8" x14ac:dyDescent="0.25">
      <c r="A10" s="36" t="s">
        <v>34</v>
      </c>
      <c r="B10" s="37" t="s">
        <v>17</v>
      </c>
      <c r="C10" s="37" t="s">
        <v>17</v>
      </c>
      <c r="D10" s="37" t="s">
        <v>17</v>
      </c>
      <c r="E10" s="37" t="s">
        <v>17</v>
      </c>
      <c r="F10" s="38">
        <v>1825</v>
      </c>
      <c r="G10" s="38">
        <v>1825</v>
      </c>
      <c r="H10" s="39" t="s">
        <v>17</v>
      </c>
      <c r="I10" s="39" t="s">
        <v>17</v>
      </c>
      <c r="J10" s="39" t="s">
        <v>17</v>
      </c>
      <c r="K10" s="39" t="s">
        <v>17</v>
      </c>
    </row>
    <row r="11" spans="1:11" s="33" customFormat="1" ht="13.2" x14ac:dyDescent="0.25">
      <c r="A11" s="36" t="s">
        <v>35</v>
      </c>
      <c r="B11" s="37" t="s">
        <v>17</v>
      </c>
      <c r="C11" s="37" t="s">
        <v>17</v>
      </c>
      <c r="D11" s="37" t="s">
        <v>17</v>
      </c>
      <c r="E11" s="37" t="s">
        <v>17</v>
      </c>
      <c r="F11" s="38">
        <v>133</v>
      </c>
      <c r="G11" s="38">
        <f>G12+G13</f>
        <v>132.86000000000001</v>
      </c>
      <c r="H11" s="39" t="s">
        <v>17</v>
      </c>
      <c r="I11" s="39" t="s">
        <v>17</v>
      </c>
      <c r="J11" s="39" t="s">
        <v>17</v>
      </c>
      <c r="K11" s="39" t="s">
        <v>17</v>
      </c>
    </row>
    <row r="12" spans="1:11" s="30" customFormat="1" ht="13.2" x14ac:dyDescent="0.25">
      <c r="A12" s="40" t="s">
        <v>36</v>
      </c>
      <c r="B12" s="32" t="s">
        <v>17</v>
      </c>
      <c r="C12" s="32" t="s">
        <v>17</v>
      </c>
      <c r="D12" s="32" t="s">
        <v>17</v>
      </c>
      <c r="E12" s="32" t="s">
        <v>17</v>
      </c>
      <c r="F12" s="32" t="s">
        <v>17</v>
      </c>
      <c r="G12" s="34">
        <f>ROUND(I12*J12,2)</f>
        <v>51.06</v>
      </c>
      <c r="H12" s="41" t="s">
        <v>37</v>
      </c>
      <c r="I12" s="34">
        <v>1110.04</v>
      </c>
      <c r="J12" s="34">
        <v>4.5999999999999999E-2</v>
      </c>
      <c r="K12" s="41" t="s">
        <v>38</v>
      </c>
    </row>
    <row r="13" spans="1:11" s="30" customFormat="1" ht="13.2" x14ac:dyDescent="0.25">
      <c r="A13" s="40" t="s">
        <v>36</v>
      </c>
      <c r="B13" s="32" t="s">
        <v>17</v>
      </c>
      <c r="C13" s="32" t="s">
        <v>17</v>
      </c>
      <c r="D13" s="32" t="s">
        <v>17</v>
      </c>
      <c r="E13" s="32" t="s">
        <v>17</v>
      </c>
      <c r="F13" s="32" t="s">
        <v>17</v>
      </c>
      <c r="G13" s="34">
        <f>ROUND(I13*J13,2)</f>
        <v>81.8</v>
      </c>
      <c r="H13" s="41" t="s">
        <v>37</v>
      </c>
      <c r="I13" s="34">
        <v>1202.8800000000001</v>
      </c>
      <c r="J13" s="34">
        <v>6.8000000000000005E-2</v>
      </c>
      <c r="K13" s="41" t="s">
        <v>38</v>
      </c>
    </row>
    <row r="14" spans="1:11" s="33" customFormat="1" ht="26.4" x14ac:dyDescent="0.25">
      <c r="A14" s="36" t="s">
        <v>39</v>
      </c>
      <c r="B14" s="37" t="s">
        <v>17</v>
      </c>
      <c r="C14" s="37" t="s">
        <v>17</v>
      </c>
      <c r="D14" s="37" t="s">
        <v>17</v>
      </c>
      <c r="E14" s="37" t="s">
        <v>17</v>
      </c>
      <c r="F14" s="38">
        <v>17421</v>
      </c>
      <c r="G14" s="38">
        <f>SUM(G15:G69)</f>
        <v>17420.999999999996</v>
      </c>
      <c r="H14" s="39" t="s">
        <v>17</v>
      </c>
      <c r="I14" s="39" t="s">
        <v>17</v>
      </c>
      <c r="J14" s="39" t="s">
        <v>17</v>
      </c>
      <c r="K14" s="39" t="s">
        <v>17</v>
      </c>
    </row>
    <row r="15" spans="1:11" s="30" customFormat="1" ht="13.2" x14ac:dyDescent="0.25">
      <c r="A15" s="40" t="s">
        <v>40</v>
      </c>
      <c r="B15" s="32" t="s">
        <v>17</v>
      </c>
      <c r="C15" s="32" t="s">
        <v>17</v>
      </c>
      <c r="D15" s="32" t="s">
        <v>17</v>
      </c>
      <c r="E15" s="32" t="s">
        <v>17</v>
      </c>
      <c r="F15" s="32" t="s">
        <v>17</v>
      </c>
      <c r="G15" s="34">
        <f>ROUND(I15*J15,2)</f>
        <v>193.05</v>
      </c>
      <c r="H15" s="41" t="s">
        <v>41</v>
      </c>
      <c r="I15" s="34">
        <v>1.95</v>
      </c>
      <c r="J15" s="34">
        <v>99</v>
      </c>
      <c r="K15" s="41" t="s">
        <v>42</v>
      </c>
    </row>
    <row r="16" spans="1:11" s="30" customFormat="1" ht="66" x14ac:dyDescent="0.25">
      <c r="A16" s="40" t="s">
        <v>40</v>
      </c>
      <c r="B16" s="32" t="s">
        <v>17</v>
      </c>
      <c r="C16" s="32" t="s">
        <v>17</v>
      </c>
      <c r="D16" s="32" t="s">
        <v>17</v>
      </c>
      <c r="E16" s="32" t="s">
        <v>17</v>
      </c>
      <c r="F16" s="32" t="s">
        <v>17</v>
      </c>
      <c r="G16" s="34">
        <f t="shared" ref="G16:G69" si="0">ROUND(I16*J16,2)</f>
        <v>1010</v>
      </c>
      <c r="H16" s="41" t="s">
        <v>41</v>
      </c>
      <c r="I16" s="34">
        <v>1.01</v>
      </c>
      <c r="J16" s="34">
        <v>1000</v>
      </c>
      <c r="K16" s="42" t="s">
        <v>43</v>
      </c>
    </row>
    <row r="17" spans="1:11" s="30" customFormat="1" ht="26.4" x14ac:dyDescent="0.25">
      <c r="A17" s="40" t="s">
        <v>44</v>
      </c>
      <c r="B17" s="32" t="s">
        <v>17</v>
      </c>
      <c r="C17" s="32" t="s">
        <v>17</v>
      </c>
      <c r="D17" s="32" t="s">
        <v>17</v>
      </c>
      <c r="E17" s="32" t="s">
        <v>17</v>
      </c>
      <c r="F17" s="32" t="s">
        <v>17</v>
      </c>
      <c r="G17" s="34">
        <f t="shared" si="0"/>
        <v>442.35</v>
      </c>
      <c r="H17" s="42" t="s">
        <v>45</v>
      </c>
      <c r="I17" s="34">
        <v>29.49</v>
      </c>
      <c r="J17" s="34">
        <v>15</v>
      </c>
      <c r="K17" s="42" t="s">
        <v>46</v>
      </c>
    </row>
    <row r="18" spans="1:11" s="30" customFormat="1" ht="39.6" x14ac:dyDescent="0.25">
      <c r="A18" s="40" t="s">
        <v>47</v>
      </c>
      <c r="B18" s="32" t="s">
        <v>17</v>
      </c>
      <c r="C18" s="32" t="s">
        <v>17</v>
      </c>
      <c r="D18" s="32" t="s">
        <v>17</v>
      </c>
      <c r="E18" s="32" t="s">
        <v>17</v>
      </c>
      <c r="F18" s="32" t="s">
        <v>17</v>
      </c>
      <c r="G18" s="34">
        <f t="shared" si="0"/>
        <v>266.56</v>
      </c>
      <c r="H18" s="42" t="s">
        <v>48</v>
      </c>
      <c r="I18" s="34">
        <v>4.76</v>
      </c>
      <c r="J18" s="34">
        <v>56</v>
      </c>
      <c r="K18" s="42" t="s">
        <v>49</v>
      </c>
    </row>
    <row r="19" spans="1:11" s="30" customFormat="1" ht="13.2" x14ac:dyDescent="0.25">
      <c r="A19" s="40" t="s">
        <v>50</v>
      </c>
      <c r="B19" s="32" t="s">
        <v>17</v>
      </c>
      <c r="C19" s="32" t="s">
        <v>17</v>
      </c>
      <c r="D19" s="32" t="s">
        <v>17</v>
      </c>
      <c r="E19" s="32" t="s">
        <v>17</v>
      </c>
      <c r="F19" s="32" t="s">
        <v>17</v>
      </c>
      <c r="G19" s="34">
        <f t="shared" si="0"/>
        <v>121.68</v>
      </c>
      <c r="H19" s="42" t="s">
        <v>48</v>
      </c>
      <c r="I19" s="34">
        <v>5.07</v>
      </c>
      <c r="J19" s="34">
        <v>24</v>
      </c>
      <c r="K19" s="42" t="s">
        <v>51</v>
      </c>
    </row>
    <row r="20" spans="1:11" s="30" customFormat="1" ht="13.2" x14ac:dyDescent="0.25">
      <c r="A20" s="40" t="s">
        <v>47</v>
      </c>
      <c r="B20" s="32" t="s">
        <v>17</v>
      </c>
      <c r="C20" s="32" t="s">
        <v>17</v>
      </c>
      <c r="D20" s="32" t="s">
        <v>17</v>
      </c>
      <c r="E20" s="32" t="s">
        <v>17</v>
      </c>
      <c r="F20" s="32" t="s">
        <v>17</v>
      </c>
      <c r="G20" s="34">
        <f t="shared" si="0"/>
        <v>92.8</v>
      </c>
      <c r="H20" s="42" t="s">
        <v>48</v>
      </c>
      <c r="I20" s="34">
        <v>5.8</v>
      </c>
      <c r="J20" s="34">
        <v>16</v>
      </c>
      <c r="K20" s="42" t="s">
        <v>42</v>
      </c>
    </row>
    <row r="21" spans="1:11" s="30" customFormat="1" ht="26.4" x14ac:dyDescent="0.25">
      <c r="A21" s="40" t="s">
        <v>52</v>
      </c>
      <c r="B21" s="32" t="s">
        <v>17</v>
      </c>
      <c r="C21" s="32" t="s">
        <v>17</v>
      </c>
      <c r="D21" s="32" t="s">
        <v>17</v>
      </c>
      <c r="E21" s="32" t="s">
        <v>17</v>
      </c>
      <c r="F21" s="32" t="s">
        <v>17</v>
      </c>
      <c r="G21" s="34">
        <f t="shared" si="0"/>
        <v>141.84</v>
      </c>
      <c r="H21" s="42" t="s">
        <v>48</v>
      </c>
      <c r="I21" s="34">
        <v>5.91</v>
      </c>
      <c r="J21" s="34">
        <v>24</v>
      </c>
      <c r="K21" s="42" t="s">
        <v>53</v>
      </c>
    </row>
    <row r="22" spans="1:11" s="30" customFormat="1" ht="26.4" x14ac:dyDescent="0.25">
      <c r="A22" s="40" t="s">
        <v>54</v>
      </c>
      <c r="B22" s="32" t="s">
        <v>17</v>
      </c>
      <c r="C22" s="32" t="s">
        <v>17</v>
      </c>
      <c r="D22" s="32" t="s">
        <v>17</v>
      </c>
      <c r="E22" s="32" t="s">
        <v>17</v>
      </c>
      <c r="F22" s="32" t="s">
        <v>17</v>
      </c>
      <c r="G22" s="34">
        <f t="shared" si="0"/>
        <v>75.48</v>
      </c>
      <c r="H22" s="42" t="s">
        <v>48</v>
      </c>
      <c r="I22" s="34">
        <v>6.29</v>
      </c>
      <c r="J22" s="34">
        <v>12</v>
      </c>
      <c r="K22" s="42" t="s">
        <v>53</v>
      </c>
    </row>
    <row r="23" spans="1:11" s="30" customFormat="1" ht="13.2" x14ac:dyDescent="0.25">
      <c r="A23" s="40" t="s">
        <v>54</v>
      </c>
      <c r="B23" s="32" t="s">
        <v>17</v>
      </c>
      <c r="C23" s="32" t="s">
        <v>17</v>
      </c>
      <c r="D23" s="32" t="s">
        <v>17</v>
      </c>
      <c r="E23" s="32" t="s">
        <v>17</v>
      </c>
      <c r="F23" s="32" t="s">
        <v>17</v>
      </c>
      <c r="G23" s="34">
        <f t="shared" si="0"/>
        <v>162.72</v>
      </c>
      <c r="H23" s="42" t="s">
        <v>48</v>
      </c>
      <c r="I23" s="34">
        <v>6.78</v>
      </c>
      <c r="J23" s="34">
        <v>24</v>
      </c>
      <c r="K23" s="42" t="s">
        <v>55</v>
      </c>
    </row>
    <row r="24" spans="1:11" s="30" customFormat="1" ht="39.6" x14ac:dyDescent="0.25">
      <c r="A24" s="40" t="s">
        <v>56</v>
      </c>
      <c r="B24" s="32" t="s">
        <v>17</v>
      </c>
      <c r="C24" s="32" t="s">
        <v>17</v>
      </c>
      <c r="D24" s="32" t="s">
        <v>17</v>
      </c>
      <c r="E24" s="32" t="s">
        <v>17</v>
      </c>
      <c r="F24" s="32" t="s">
        <v>17</v>
      </c>
      <c r="G24" s="34">
        <f t="shared" si="0"/>
        <v>239.75</v>
      </c>
      <c r="H24" s="42" t="s">
        <v>48</v>
      </c>
      <c r="I24" s="34">
        <v>6.85</v>
      </c>
      <c r="J24" s="34">
        <v>35</v>
      </c>
      <c r="K24" s="42" t="s">
        <v>57</v>
      </c>
    </row>
    <row r="25" spans="1:11" s="30" customFormat="1" ht="26.4" x14ac:dyDescent="0.25">
      <c r="A25" s="40" t="s">
        <v>58</v>
      </c>
      <c r="B25" s="32" t="s">
        <v>17</v>
      </c>
      <c r="C25" s="32" t="s">
        <v>17</v>
      </c>
      <c r="D25" s="32" t="s">
        <v>17</v>
      </c>
      <c r="E25" s="32" t="s">
        <v>17</v>
      </c>
      <c r="F25" s="32" t="s">
        <v>17</v>
      </c>
      <c r="G25" s="34">
        <f t="shared" si="0"/>
        <v>197.52</v>
      </c>
      <c r="H25" s="42" t="s">
        <v>48</v>
      </c>
      <c r="I25" s="34">
        <v>8.23</v>
      </c>
      <c r="J25" s="34">
        <v>24</v>
      </c>
      <c r="K25" s="42" t="s">
        <v>42</v>
      </c>
    </row>
    <row r="26" spans="1:11" s="30" customFormat="1" ht="26.4" x14ac:dyDescent="0.25">
      <c r="A26" s="40" t="s">
        <v>59</v>
      </c>
      <c r="B26" s="32" t="s">
        <v>17</v>
      </c>
      <c r="C26" s="32" t="s">
        <v>17</v>
      </c>
      <c r="D26" s="32" t="s">
        <v>17</v>
      </c>
      <c r="E26" s="32" t="s">
        <v>17</v>
      </c>
      <c r="F26" s="32" t="s">
        <v>17</v>
      </c>
      <c r="G26" s="34">
        <f t="shared" si="0"/>
        <v>89.16</v>
      </c>
      <c r="H26" s="42" t="s">
        <v>48</v>
      </c>
      <c r="I26" s="34">
        <v>22.29</v>
      </c>
      <c r="J26" s="34">
        <v>4</v>
      </c>
      <c r="K26" s="42" t="s">
        <v>60</v>
      </c>
    </row>
    <row r="27" spans="1:11" s="30" customFormat="1" ht="26.4" x14ac:dyDescent="0.25">
      <c r="A27" s="40" t="s">
        <v>61</v>
      </c>
      <c r="B27" s="32" t="s">
        <v>17</v>
      </c>
      <c r="C27" s="32" t="s">
        <v>17</v>
      </c>
      <c r="D27" s="32" t="s">
        <v>17</v>
      </c>
      <c r="E27" s="32" t="s">
        <v>17</v>
      </c>
      <c r="F27" s="32" t="s">
        <v>17</v>
      </c>
      <c r="G27" s="34">
        <f t="shared" si="0"/>
        <v>268.68</v>
      </c>
      <c r="H27" s="42" t="s">
        <v>48</v>
      </c>
      <c r="I27" s="34">
        <v>22.39</v>
      </c>
      <c r="J27" s="34">
        <v>12</v>
      </c>
      <c r="K27" s="42" t="s">
        <v>62</v>
      </c>
    </row>
    <row r="28" spans="1:11" s="30" customFormat="1" ht="52.8" x14ac:dyDescent="0.25">
      <c r="A28" s="40" t="s">
        <v>63</v>
      </c>
      <c r="B28" s="32" t="s">
        <v>17</v>
      </c>
      <c r="C28" s="32" t="s">
        <v>17</v>
      </c>
      <c r="D28" s="32" t="s">
        <v>17</v>
      </c>
      <c r="E28" s="32" t="s">
        <v>17</v>
      </c>
      <c r="F28" s="32" t="s">
        <v>17</v>
      </c>
      <c r="G28" s="34">
        <f t="shared" si="0"/>
        <v>442.4</v>
      </c>
      <c r="H28" s="42" t="s">
        <v>48</v>
      </c>
      <c r="I28" s="34">
        <v>27.65</v>
      </c>
      <c r="J28" s="34">
        <v>16</v>
      </c>
      <c r="K28" s="42" t="s">
        <v>64</v>
      </c>
    </row>
    <row r="29" spans="1:11" s="30" customFormat="1" ht="26.4" x14ac:dyDescent="0.25">
      <c r="A29" s="40" t="s">
        <v>65</v>
      </c>
      <c r="B29" s="32" t="s">
        <v>17</v>
      </c>
      <c r="C29" s="32" t="s">
        <v>17</v>
      </c>
      <c r="D29" s="32" t="s">
        <v>17</v>
      </c>
      <c r="E29" s="32" t="s">
        <v>17</v>
      </c>
      <c r="F29" s="32" t="s">
        <v>17</v>
      </c>
      <c r="G29" s="34">
        <f t="shared" si="0"/>
        <v>119.08</v>
      </c>
      <c r="H29" s="42" t="s">
        <v>48</v>
      </c>
      <c r="I29" s="34">
        <v>29.77</v>
      </c>
      <c r="J29" s="34">
        <v>4</v>
      </c>
      <c r="K29" s="42" t="s">
        <v>66</v>
      </c>
    </row>
    <row r="30" spans="1:11" s="30" customFormat="1" ht="39.6" x14ac:dyDescent="0.25">
      <c r="A30" s="40" t="s">
        <v>65</v>
      </c>
      <c r="B30" s="32" t="s">
        <v>17</v>
      </c>
      <c r="C30" s="32" t="s">
        <v>17</v>
      </c>
      <c r="D30" s="32" t="s">
        <v>17</v>
      </c>
      <c r="E30" s="32" t="s">
        <v>17</v>
      </c>
      <c r="F30" s="32" t="s">
        <v>17</v>
      </c>
      <c r="G30" s="34">
        <f t="shared" si="0"/>
        <v>497.98</v>
      </c>
      <c r="H30" s="42" t="s">
        <v>48</v>
      </c>
      <c r="I30" s="34">
        <v>35.57</v>
      </c>
      <c r="J30" s="34">
        <v>14</v>
      </c>
      <c r="K30" s="42" t="s">
        <v>67</v>
      </c>
    </row>
    <row r="31" spans="1:11" s="30" customFormat="1" ht="13.2" x14ac:dyDescent="0.25">
      <c r="A31" s="40" t="s">
        <v>40</v>
      </c>
      <c r="B31" s="32" t="s">
        <v>17</v>
      </c>
      <c r="C31" s="32" t="s">
        <v>17</v>
      </c>
      <c r="D31" s="32" t="s">
        <v>17</v>
      </c>
      <c r="E31" s="32" t="s">
        <v>17</v>
      </c>
      <c r="F31" s="32" t="s">
        <v>17</v>
      </c>
      <c r="G31" s="34">
        <f t="shared" si="0"/>
        <v>97</v>
      </c>
      <c r="H31" s="42" t="s">
        <v>68</v>
      </c>
      <c r="I31" s="34">
        <v>1.94</v>
      </c>
      <c r="J31" s="34">
        <v>50</v>
      </c>
      <c r="K31" s="42" t="s">
        <v>51</v>
      </c>
    </row>
    <row r="32" spans="1:11" s="30" customFormat="1" ht="26.4" x14ac:dyDescent="0.25">
      <c r="A32" s="40" t="s">
        <v>40</v>
      </c>
      <c r="B32" s="32" t="s">
        <v>17</v>
      </c>
      <c r="C32" s="32" t="s">
        <v>17</v>
      </c>
      <c r="D32" s="32" t="s">
        <v>17</v>
      </c>
      <c r="E32" s="32" t="s">
        <v>17</v>
      </c>
      <c r="F32" s="32" t="s">
        <v>17</v>
      </c>
      <c r="G32" s="34">
        <f t="shared" si="0"/>
        <v>371.45</v>
      </c>
      <c r="H32" s="42" t="s">
        <v>68</v>
      </c>
      <c r="I32" s="34">
        <v>3.91</v>
      </c>
      <c r="J32" s="34">
        <v>95</v>
      </c>
      <c r="K32" s="42" t="s">
        <v>60</v>
      </c>
    </row>
    <row r="33" spans="1:11" s="30" customFormat="1" ht="13.2" x14ac:dyDescent="0.25">
      <c r="A33" s="40" t="s">
        <v>40</v>
      </c>
      <c r="B33" s="32" t="s">
        <v>17</v>
      </c>
      <c r="C33" s="32" t="s">
        <v>17</v>
      </c>
      <c r="D33" s="32" t="s">
        <v>17</v>
      </c>
      <c r="E33" s="32" t="s">
        <v>17</v>
      </c>
      <c r="F33" s="32" t="s">
        <v>17</v>
      </c>
      <c r="G33" s="34">
        <f t="shared" si="0"/>
        <v>41.4</v>
      </c>
      <c r="H33" s="42" t="s">
        <v>68</v>
      </c>
      <c r="I33" s="34">
        <v>4.1399999999999997</v>
      </c>
      <c r="J33" s="34">
        <v>10</v>
      </c>
      <c r="K33" s="42" t="s">
        <v>38</v>
      </c>
    </row>
    <row r="34" spans="1:11" s="30" customFormat="1" ht="66" x14ac:dyDescent="0.25">
      <c r="A34" s="40" t="s">
        <v>69</v>
      </c>
      <c r="B34" s="32" t="s">
        <v>17</v>
      </c>
      <c r="C34" s="32" t="s">
        <v>17</v>
      </c>
      <c r="D34" s="32" t="s">
        <v>17</v>
      </c>
      <c r="E34" s="32" t="s">
        <v>17</v>
      </c>
      <c r="F34" s="32" t="s">
        <v>17</v>
      </c>
      <c r="G34" s="34">
        <f t="shared" si="0"/>
        <v>3780</v>
      </c>
      <c r="H34" s="42" t="s">
        <v>70</v>
      </c>
      <c r="I34" s="34">
        <v>1.26</v>
      </c>
      <c r="J34" s="34">
        <v>3000</v>
      </c>
      <c r="K34" s="42" t="s">
        <v>71</v>
      </c>
    </row>
    <row r="35" spans="1:11" s="30" customFormat="1" ht="12.75" customHeight="1" x14ac:dyDescent="0.25">
      <c r="A35" s="40" t="s">
        <v>40</v>
      </c>
      <c r="B35" s="32" t="s">
        <v>17</v>
      </c>
      <c r="C35" s="32" t="s">
        <v>17</v>
      </c>
      <c r="D35" s="32" t="s">
        <v>17</v>
      </c>
      <c r="E35" s="32" t="s">
        <v>17</v>
      </c>
      <c r="F35" s="32" t="s">
        <v>17</v>
      </c>
      <c r="G35" s="34">
        <f t="shared" si="0"/>
        <v>48.5</v>
      </c>
      <c r="H35" s="42" t="s">
        <v>72</v>
      </c>
      <c r="I35" s="34">
        <v>0.97</v>
      </c>
      <c r="J35" s="34">
        <v>50</v>
      </c>
      <c r="K35" s="42" t="s">
        <v>46</v>
      </c>
    </row>
    <row r="36" spans="1:11" s="30" customFormat="1" ht="13.2" x14ac:dyDescent="0.25">
      <c r="A36" s="40" t="s">
        <v>73</v>
      </c>
      <c r="B36" s="32" t="s">
        <v>17</v>
      </c>
      <c r="C36" s="32" t="s">
        <v>17</v>
      </c>
      <c r="D36" s="32" t="s">
        <v>17</v>
      </c>
      <c r="E36" s="32" t="s">
        <v>17</v>
      </c>
      <c r="F36" s="32" t="s">
        <v>17</v>
      </c>
      <c r="G36" s="34">
        <f>ROUND(I36*J36,2)</f>
        <v>23.6</v>
      </c>
      <c r="H36" s="42" t="s">
        <v>74</v>
      </c>
      <c r="I36" s="34">
        <v>4.72</v>
      </c>
      <c r="J36" s="34">
        <v>5</v>
      </c>
      <c r="K36" s="42" t="s">
        <v>38</v>
      </c>
    </row>
    <row r="37" spans="1:11" s="30" customFormat="1" ht="26.4" x14ac:dyDescent="0.25">
      <c r="A37" s="40" t="s">
        <v>75</v>
      </c>
      <c r="B37" s="32" t="s">
        <v>17</v>
      </c>
      <c r="C37" s="32" t="s">
        <v>17</v>
      </c>
      <c r="D37" s="32" t="s">
        <v>17</v>
      </c>
      <c r="E37" s="32" t="s">
        <v>17</v>
      </c>
      <c r="F37" s="32" t="s">
        <v>17</v>
      </c>
      <c r="G37" s="34">
        <f t="shared" si="0"/>
        <v>60</v>
      </c>
      <c r="H37" s="42" t="s">
        <v>76</v>
      </c>
      <c r="I37" s="34">
        <v>0.01</v>
      </c>
      <c r="J37" s="34">
        <v>6000</v>
      </c>
      <c r="K37" s="42" t="s">
        <v>77</v>
      </c>
    </row>
    <row r="38" spans="1:11" s="30" customFormat="1" ht="52.8" x14ac:dyDescent="0.25">
      <c r="A38" s="40" t="s">
        <v>78</v>
      </c>
      <c r="B38" s="32" t="s">
        <v>17</v>
      </c>
      <c r="C38" s="32" t="s">
        <v>17</v>
      </c>
      <c r="D38" s="32" t="s">
        <v>17</v>
      </c>
      <c r="E38" s="32" t="s">
        <v>17</v>
      </c>
      <c r="F38" s="32" t="s">
        <v>17</v>
      </c>
      <c r="G38" s="34">
        <f t="shared" si="0"/>
        <v>160</v>
      </c>
      <c r="H38" s="42" t="s">
        <v>76</v>
      </c>
      <c r="I38" s="34">
        <v>0.02</v>
      </c>
      <c r="J38" s="34">
        <v>8000</v>
      </c>
      <c r="K38" s="42" t="s">
        <v>79</v>
      </c>
    </row>
    <row r="39" spans="1:11" s="30" customFormat="1" ht="13.2" x14ac:dyDescent="0.25">
      <c r="A39" s="40" t="s">
        <v>78</v>
      </c>
      <c r="B39" s="32" t="s">
        <v>17</v>
      </c>
      <c r="C39" s="32" t="s">
        <v>17</v>
      </c>
      <c r="D39" s="32" t="s">
        <v>17</v>
      </c>
      <c r="E39" s="32" t="s">
        <v>17</v>
      </c>
      <c r="F39" s="32" t="s">
        <v>17</v>
      </c>
      <c r="G39" s="34">
        <f t="shared" si="0"/>
        <v>9</v>
      </c>
      <c r="H39" s="42" t="s">
        <v>76</v>
      </c>
      <c r="I39" s="34">
        <v>0.03</v>
      </c>
      <c r="J39" s="34">
        <v>300</v>
      </c>
      <c r="K39" s="42" t="s">
        <v>51</v>
      </c>
    </row>
    <row r="40" spans="1:11" s="30" customFormat="1" ht="35.25" customHeight="1" x14ac:dyDescent="0.25">
      <c r="A40" s="40" t="s">
        <v>75</v>
      </c>
      <c r="B40" s="32" t="s">
        <v>17</v>
      </c>
      <c r="C40" s="32" t="s">
        <v>17</v>
      </c>
      <c r="D40" s="32" t="s">
        <v>17</v>
      </c>
      <c r="E40" s="32" t="s">
        <v>17</v>
      </c>
      <c r="F40" s="32" t="s">
        <v>17</v>
      </c>
      <c r="G40" s="34">
        <f t="shared" si="0"/>
        <v>70</v>
      </c>
      <c r="H40" s="42" t="s">
        <v>76</v>
      </c>
      <c r="I40" s="34">
        <v>7.0000000000000007E-2</v>
      </c>
      <c r="J40" s="34">
        <v>1000</v>
      </c>
      <c r="K40" s="42" t="s">
        <v>80</v>
      </c>
    </row>
    <row r="41" spans="1:11" s="30" customFormat="1" ht="13.2" x14ac:dyDescent="0.25">
      <c r="A41" s="40" t="s">
        <v>40</v>
      </c>
      <c r="B41" s="32" t="s">
        <v>17</v>
      </c>
      <c r="C41" s="32" t="s">
        <v>17</v>
      </c>
      <c r="D41" s="32" t="s">
        <v>17</v>
      </c>
      <c r="E41" s="32" t="s">
        <v>17</v>
      </c>
      <c r="F41" s="32" t="s">
        <v>17</v>
      </c>
      <c r="G41" s="34">
        <f t="shared" si="0"/>
        <v>63.14</v>
      </c>
      <c r="H41" s="42" t="s">
        <v>76</v>
      </c>
      <c r="I41" s="34">
        <v>1.1479999999999999</v>
      </c>
      <c r="J41" s="34">
        <v>55</v>
      </c>
      <c r="K41" s="42" t="s">
        <v>51</v>
      </c>
    </row>
    <row r="42" spans="1:11" s="30" customFormat="1" ht="13.2" x14ac:dyDescent="0.25">
      <c r="A42" s="40" t="s">
        <v>40</v>
      </c>
      <c r="B42" s="32" t="s">
        <v>17</v>
      </c>
      <c r="C42" s="32" t="s">
        <v>17</v>
      </c>
      <c r="D42" s="32" t="s">
        <v>17</v>
      </c>
      <c r="E42" s="32" t="s">
        <v>17</v>
      </c>
      <c r="F42" s="32" t="s">
        <v>17</v>
      </c>
      <c r="G42" s="34">
        <f t="shared" si="0"/>
        <v>132</v>
      </c>
      <c r="H42" s="42" t="s">
        <v>76</v>
      </c>
      <c r="I42" s="34">
        <v>1.32</v>
      </c>
      <c r="J42" s="34">
        <v>100</v>
      </c>
      <c r="K42" s="42" t="s">
        <v>38</v>
      </c>
    </row>
    <row r="43" spans="1:11" s="30" customFormat="1" ht="13.2" x14ac:dyDescent="0.25">
      <c r="A43" s="40" t="s">
        <v>81</v>
      </c>
      <c r="B43" s="32" t="s">
        <v>17</v>
      </c>
      <c r="C43" s="32" t="s">
        <v>17</v>
      </c>
      <c r="D43" s="32" t="s">
        <v>17</v>
      </c>
      <c r="E43" s="32" t="s">
        <v>17</v>
      </c>
      <c r="F43" s="32" t="s">
        <v>17</v>
      </c>
      <c r="G43" s="34">
        <f t="shared" si="0"/>
        <v>171</v>
      </c>
      <c r="H43" s="42" t="s">
        <v>76</v>
      </c>
      <c r="I43" s="34">
        <v>1.71</v>
      </c>
      <c r="J43" s="34">
        <v>100</v>
      </c>
      <c r="K43" s="42" t="s">
        <v>82</v>
      </c>
    </row>
    <row r="44" spans="1:11" s="30" customFormat="1" ht="26.4" x14ac:dyDescent="0.25">
      <c r="A44" s="40" t="s">
        <v>78</v>
      </c>
      <c r="B44" s="32" t="s">
        <v>17</v>
      </c>
      <c r="C44" s="32" t="s">
        <v>17</v>
      </c>
      <c r="D44" s="32" t="s">
        <v>17</v>
      </c>
      <c r="E44" s="32" t="s">
        <v>17</v>
      </c>
      <c r="F44" s="32" t="s">
        <v>17</v>
      </c>
      <c r="G44" s="34">
        <f t="shared" si="0"/>
        <v>38</v>
      </c>
      <c r="H44" s="42" t="s">
        <v>76</v>
      </c>
      <c r="I44" s="34">
        <v>1.9</v>
      </c>
      <c r="J44" s="34">
        <v>20</v>
      </c>
      <c r="K44" s="42" t="s">
        <v>53</v>
      </c>
    </row>
    <row r="45" spans="1:11" s="30" customFormat="1" ht="26.4" x14ac:dyDescent="0.25">
      <c r="A45" s="40" t="s">
        <v>73</v>
      </c>
      <c r="B45" s="32" t="s">
        <v>17</v>
      </c>
      <c r="C45" s="32" t="s">
        <v>17</v>
      </c>
      <c r="D45" s="32" t="s">
        <v>17</v>
      </c>
      <c r="E45" s="32" t="s">
        <v>17</v>
      </c>
      <c r="F45" s="32" t="s">
        <v>17</v>
      </c>
      <c r="G45" s="34">
        <f t="shared" si="0"/>
        <v>19.149999999999999</v>
      </c>
      <c r="H45" s="42" t="s">
        <v>76</v>
      </c>
      <c r="I45" s="34">
        <v>3.83</v>
      </c>
      <c r="J45" s="34">
        <v>5</v>
      </c>
      <c r="K45" s="42" t="s">
        <v>53</v>
      </c>
    </row>
    <row r="46" spans="1:11" s="30" customFormat="1" ht="26.4" x14ac:dyDescent="0.25">
      <c r="A46" s="40" t="s">
        <v>73</v>
      </c>
      <c r="B46" s="32" t="s">
        <v>17</v>
      </c>
      <c r="C46" s="32" t="s">
        <v>17</v>
      </c>
      <c r="D46" s="32" t="s">
        <v>17</v>
      </c>
      <c r="E46" s="32" t="s">
        <v>17</v>
      </c>
      <c r="F46" s="32" t="s">
        <v>17</v>
      </c>
      <c r="G46" s="34">
        <f t="shared" si="0"/>
        <v>63.45</v>
      </c>
      <c r="H46" s="42" t="s">
        <v>76</v>
      </c>
      <c r="I46" s="34">
        <v>4.2300000000000004</v>
      </c>
      <c r="J46" s="34">
        <v>15</v>
      </c>
      <c r="K46" s="42" t="s">
        <v>83</v>
      </c>
    </row>
    <row r="47" spans="1:11" s="30" customFormat="1" ht="13.2" x14ac:dyDescent="0.25">
      <c r="A47" s="40" t="s">
        <v>84</v>
      </c>
      <c r="B47" s="32" t="s">
        <v>17</v>
      </c>
      <c r="C47" s="32" t="s">
        <v>17</v>
      </c>
      <c r="D47" s="32" t="s">
        <v>17</v>
      </c>
      <c r="E47" s="32" t="s">
        <v>17</v>
      </c>
      <c r="F47" s="32" t="s">
        <v>17</v>
      </c>
      <c r="G47" s="34">
        <f t="shared" si="0"/>
        <v>537.6</v>
      </c>
      <c r="H47" s="42" t="s">
        <v>76</v>
      </c>
      <c r="I47" s="34">
        <v>8.9600000000000009</v>
      </c>
      <c r="J47" s="34">
        <v>60</v>
      </c>
      <c r="K47" s="42" t="s">
        <v>82</v>
      </c>
    </row>
    <row r="48" spans="1:11" s="30" customFormat="1" ht="39.6" x14ac:dyDescent="0.25">
      <c r="A48" s="40" t="s">
        <v>85</v>
      </c>
      <c r="B48" s="32" t="s">
        <v>17</v>
      </c>
      <c r="C48" s="32" t="s">
        <v>17</v>
      </c>
      <c r="D48" s="32" t="s">
        <v>17</v>
      </c>
      <c r="E48" s="32" t="s">
        <v>17</v>
      </c>
      <c r="F48" s="32" t="s">
        <v>17</v>
      </c>
      <c r="G48" s="34">
        <f t="shared" si="0"/>
        <v>1028.5</v>
      </c>
      <c r="H48" s="42" t="s">
        <v>76</v>
      </c>
      <c r="I48" s="34">
        <v>30.25</v>
      </c>
      <c r="J48" s="34">
        <v>34</v>
      </c>
      <c r="K48" s="42" t="s">
        <v>86</v>
      </c>
    </row>
    <row r="49" spans="1:11" s="30" customFormat="1" ht="13.2" x14ac:dyDescent="0.25">
      <c r="A49" s="40" t="s">
        <v>87</v>
      </c>
      <c r="B49" s="32" t="s">
        <v>17</v>
      </c>
      <c r="C49" s="32" t="s">
        <v>17</v>
      </c>
      <c r="D49" s="32" t="s">
        <v>17</v>
      </c>
      <c r="E49" s="32" t="s">
        <v>17</v>
      </c>
      <c r="F49" s="32" t="s">
        <v>17</v>
      </c>
      <c r="G49" s="34">
        <f t="shared" si="0"/>
        <v>134.4</v>
      </c>
      <c r="H49" s="42" t="s">
        <v>76</v>
      </c>
      <c r="I49" s="34">
        <v>33.6</v>
      </c>
      <c r="J49" s="34">
        <v>4</v>
      </c>
      <c r="K49" s="42" t="s">
        <v>42</v>
      </c>
    </row>
    <row r="50" spans="1:11" s="30" customFormat="1" ht="39.6" x14ac:dyDescent="0.25">
      <c r="A50" s="40" t="s">
        <v>88</v>
      </c>
      <c r="B50" s="32" t="s">
        <v>17</v>
      </c>
      <c r="C50" s="32" t="s">
        <v>17</v>
      </c>
      <c r="D50" s="32" t="s">
        <v>17</v>
      </c>
      <c r="E50" s="32" t="s">
        <v>17</v>
      </c>
      <c r="F50" s="32" t="s">
        <v>17</v>
      </c>
      <c r="G50" s="34">
        <f t="shared" si="0"/>
        <v>901.6</v>
      </c>
      <c r="H50" s="42" t="s">
        <v>76</v>
      </c>
      <c r="I50" s="34">
        <v>39.200000000000003</v>
      </c>
      <c r="J50" s="34">
        <v>23</v>
      </c>
      <c r="K50" s="42" t="s">
        <v>89</v>
      </c>
    </row>
    <row r="51" spans="1:11" s="30" customFormat="1" ht="13.2" x14ac:dyDescent="0.25">
      <c r="A51" s="40" t="s">
        <v>90</v>
      </c>
      <c r="B51" s="32" t="s">
        <v>17</v>
      </c>
      <c r="C51" s="32" t="s">
        <v>17</v>
      </c>
      <c r="D51" s="32" t="s">
        <v>17</v>
      </c>
      <c r="E51" s="32" t="s">
        <v>17</v>
      </c>
      <c r="F51" s="32" t="s">
        <v>17</v>
      </c>
      <c r="G51" s="34">
        <f t="shared" si="0"/>
        <v>175.06</v>
      </c>
      <c r="H51" s="42" t="s">
        <v>76</v>
      </c>
      <c r="I51" s="34">
        <v>43.765000000000001</v>
      </c>
      <c r="J51" s="34">
        <v>4</v>
      </c>
      <c r="K51" s="42" t="s">
        <v>42</v>
      </c>
    </row>
    <row r="52" spans="1:11" s="30" customFormat="1" ht="13.2" x14ac:dyDescent="0.25">
      <c r="A52" s="40" t="s">
        <v>78</v>
      </c>
      <c r="B52" s="32" t="s">
        <v>17</v>
      </c>
      <c r="C52" s="32" t="s">
        <v>17</v>
      </c>
      <c r="D52" s="32" t="s">
        <v>17</v>
      </c>
      <c r="E52" s="32" t="s">
        <v>17</v>
      </c>
      <c r="F52" s="32" t="s">
        <v>17</v>
      </c>
      <c r="G52" s="34">
        <f t="shared" si="0"/>
        <v>20</v>
      </c>
      <c r="H52" s="42" t="s">
        <v>91</v>
      </c>
      <c r="I52" s="34">
        <v>0.02</v>
      </c>
      <c r="J52" s="34">
        <v>1000</v>
      </c>
      <c r="K52" s="42" t="s">
        <v>38</v>
      </c>
    </row>
    <row r="53" spans="1:11" s="30" customFormat="1" ht="13.2" x14ac:dyDescent="0.25">
      <c r="A53" s="40" t="s">
        <v>92</v>
      </c>
      <c r="B53" s="32" t="s">
        <v>17</v>
      </c>
      <c r="C53" s="32" t="s">
        <v>17</v>
      </c>
      <c r="D53" s="32" t="s">
        <v>17</v>
      </c>
      <c r="E53" s="32" t="s">
        <v>17</v>
      </c>
      <c r="F53" s="32" t="s">
        <v>17</v>
      </c>
      <c r="G53" s="34">
        <f t="shared" si="0"/>
        <v>36.200000000000003</v>
      </c>
      <c r="H53" s="42" t="s">
        <v>93</v>
      </c>
      <c r="I53" s="34">
        <v>3.62</v>
      </c>
      <c r="J53" s="34">
        <v>10</v>
      </c>
      <c r="K53" s="42" t="s">
        <v>82</v>
      </c>
    </row>
    <row r="54" spans="1:11" s="30" customFormat="1" ht="26.4" x14ac:dyDescent="0.25">
      <c r="A54" s="40" t="s">
        <v>94</v>
      </c>
      <c r="B54" s="32" t="s">
        <v>17</v>
      </c>
      <c r="C54" s="32" t="s">
        <v>17</v>
      </c>
      <c r="D54" s="32" t="s">
        <v>17</v>
      </c>
      <c r="E54" s="32" t="s">
        <v>17</v>
      </c>
      <c r="F54" s="32" t="s">
        <v>17</v>
      </c>
      <c r="G54" s="34">
        <f t="shared" si="0"/>
        <v>40.9</v>
      </c>
      <c r="H54" s="42" t="s">
        <v>93</v>
      </c>
      <c r="I54" s="34">
        <v>4.09</v>
      </c>
      <c r="J54" s="34">
        <v>10</v>
      </c>
      <c r="K54" s="42" t="s">
        <v>95</v>
      </c>
    </row>
    <row r="55" spans="1:11" s="30" customFormat="1" ht="39.6" x14ac:dyDescent="0.25">
      <c r="A55" s="40" t="s">
        <v>47</v>
      </c>
      <c r="B55" s="32" t="s">
        <v>17</v>
      </c>
      <c r="C55" s="32" t="s">
        <v>17</v>
      </c>
      <c r="D55" s="32" t="s">
        <v>17</v>
      </c>
      <c r="E55" s="32" t="s">
        <v>17</v>
      </c>
      <c r="F55" s="32" t="s">
        <v>17</v>
      </c>
      <c r="G55" s="34">
        <f t="shared" si="0"/>
        <v>190.4</v>
      </c>
      <c r="H55" s="42" t="s">
        <v>93</v>
      </c>
      <c r="I55" s="34">
        <v>4.76</v>
      </c>
      <c r="J55" s="34">
        <v>40</v>
      </c>
      <c r="K55" s="42" t="s">
        <v>96</v>
      </c>
    </row>
    <row r="56" spans="1:11" s="30" customFormat="1" ht="13.2" x14ac:dyDescent="0.25">
      <c r="A56" s="40" t="s">
        <v>97</v>
      </c>
      <c r="B56" s="32" t="s">
        <v>17</v>
      </c>
      <c r="C56" s="32" t="s">
        <v>17</v>
      </c>
      <c r="D56" s="32" t="s">
        <v>17</v>
      </c>
      <c r="E56" s="32" t="s">
        <v>17</v>
      </c>
      <c r="F56" s="32" t="s">
        <v>17</v>
      </c>
      <c r="G56" s="34">
        <f t="shared" si="0"/>
        <v>25.1</v>
      </c>
      <c r="H56" s="42" t="s">
        <v>93</v>
      </c>
      <c r="I56" s="34">
        <v>5.0199999999999996</v>
      </c>
      <c r="J56" s="34">
        <v>5</v>
      </c>
      <c r="K56" s="42" t="s">
        <v>42</v>
      </c>
    </row>
    <row r="57" spans="1:11" s="30" customFormat="1" ht="13.2" x14ac:dyDescent="0.25">
      <c r="A57" s="40" t="s">
        <v>97</v>
      </c>
      <c r="B57" s="32" t="s">
        <v>17</v>
      </c>
      <c r="C57" s="32" t="s">
        <v>17</v>
      </c>
      <c r="D57" s="32" t="s">
        <v>17</v>
      </c>
      <c r="E57" s="32" t="s">
        <v>17</v>
      </c>
      <c r="F57" s="32" t="s">
        <v>17</v>
      </c>
      <c r="G57" s="34">
        <f t="shared" si="0"/>
        <v>101.8</v>
      </c>
      <c r="H57" s="42" t="s">
        <v>93</v>
      </c>
      <c r="I57" s="34">
        <v>5.09</v>
      </c>
      <c r="J57" s="34">
        <v>20</v>
      </c>
      <c r="K57" s="42" t="s">
        <v>51</v>
      </c>
    </row>
    <row r="58" spans="1:11" s="30" customFormat="1" ht="13.2" x14ac:dyDescent="0.25">
      <c r="A58" s="40" t="s">
        <v>47</v>
      </c>
      <c r="B58" s="32" t="s">
        <v>17</v>
      </c>
      <c r="C58" s="32" t="s">
        <v>17</v>
      </c>
      <c r="D58" s="32" t="s">
        <v>17</v>
      </c>
      <c r="E58" s="32" t="s">
        <v>17</v>
      </c>
      <c r="F58" s="32" t="s">
        <v>17</v>
      </c>
      <c r="G58" s="34">
        <f t="shared" si="0"/>
        <v>21.96</v>
      </c>
      <c r="H58" s="42" t="s">
        <v>93</v>
      </c>
      <c r="I58" s="34">
        <v>5.49</v>
      </c>
      <c r="J58" s="34">
        <v>4</v>
      </c>
      <c r="K58" s="42" t="s">
        <v>42</v>
      </c>
    </row>
    <row r="59" spans="1:11" s="30" customFormat="1" ht="13.2" x14ac:dyDescent="0.25">
      <c r="A59" s="40" t="s">
        <v>98</v>
      </c>
      <c r="B59" s="32" t="s">
        <v>17</v>
      </c>
      <c r="C59" s="32" t="s">
        <v>17</v>
      </c>
      <c r="D59" s="32" t="s">
        <v>17</v>
      </c>
      <c r="E59" s="32" t="s">
        <v>17</v>
      </c>
      <c r="F59" s="32" t="s">
        <v>17</v>
      </c>
      <c r="G59" s="34">
        <f t="shared" si="0"/>
        <v>55.1</v>
      </c>
      <c r="H59" s="42" t="s">
        <v>93</v>
      </c>
      <c r="I59" s="34">
        <v>5.51</v>
      </c>
      <c r="J59" s="34">
        <v>10</v>
      </c>
      <c r="K59" s="42" t="s">
        <v>42</v>
      </c>
    </row>
    <row r="60" spans="1:11" s="30" customFormat="1" ht="13.2" x14ac:dyDescent="0.25">
      <c r="A60" s="40" t="s">
        <v>99</v>
      </c>
      <c r="B60" s="32" t="s">
        <v>17</v>
      </c>
      <c r="C60" s="32" t="s">
        <v>17</v>
      </c>
      <c r="D60" s="32" t="s">
        <v>17</v>
      </c>
      <c r="E60" s="32" t="s">
        <v>17</v>
      </c>
      <c r="F60" s="32" t="s">
        <v>17</v>
      </c>
      <c r="G60" s="34">
        <f t="shared" si="0"/>
        <v>59.5</v>
      </c>
      <c r="H60" s="42" t="s">
        <v>93</v>
      </c>
      <c r="I60" s="34">
        <v>5.95</v>
      </c>
      <c r="J60" s="34">
        <v>10</v>
      </c>
      <c r="K60" s="42" t="s">
        <v>42</v>
      </c>
    </row>
    <row r="61" spans="1:11" s="30" customFormat="1" ht="39.6" x14ac:dyDescent="0.25">
      <c r="A61" s="40" t="s">
        <v>97</v>
      </c>
      <c r="B61" s="32" t="s">
        <v>17</v>
      </c>
      <c r="C61" s="32" t="s">
        <v>17</v>
      </c>
      <c r="D61" s="32" t="s">
        <v>17</v>
      </c>
      <c r="E61" s="32" t="s">
        <v>17</v>
      </c>
      <c r="F61" s="32" t="s">
        <v>17</v>
      </c>
      <c r="G61" s="34">
        <f t="shared" si="0"/>
        <v>222.48</v>
      </c>
      <c r="H61" s="42" t="s">
        <v>93</v>
      </c>
      <c r="I61" s="34">
        <v>6.18</v>
      </c>
      <c r="J61" s="34">
        <v>36</v>
      </c>
      <c r="K61" s="42" t="s">
        <v>100</v>
      </c>
    </row>
    <row r="62" spans="1:11" s="30" customFormat="1" ht="13.2" x14ac:dyDescent="0.25">
      <c r="A62" s="40" t="s">
        <v>97</v>
      </c>
      <c r="B62" s="32" t="s">
        <v>17</v>
      </c>
      <c r="C62" s="32" t="s">
        <v>17</v>
      </c>
      <c r="D62" s="32" t="s">
        <v>17</v>
      </c>
      <c r="E62" s="32" t="s">
        <v>17</v>
      </c>
      <c r="F62" s="32" t="s">
        <v>17</v>
      </c>
      <c r="G62" s="34">
        <f t="shared" si="0"/>
        <v>90.72</v>
      </c>
      <c r="H62" s="42" t="s">
        <v>93</v>
      </c>
      <c r="I62" s="34">
        <v>7.56</v>
      </c>
      <c r="J62" s="34">
        <v>12</v>
      </c>
      <c r="K62" s="42" t="s">
        <v>101</v>
      </c>
    </row>
    <row r="63" spans="1:11" s="30" customFormat="1" ht="39.6" x14ac:dyDescent="0.25">
      <c r="A63" s="40" t="s">
        <v>59</v>
      </c>
      <c r="B63" s="32" t="s">
        <v>17</v>
      </c>
      <c r="C63" s="32" t="s">
        <v>17</v>
      </c>
      <c r="D63" s="32" t="s">
        <v>17</v>
      </c>
      <c r="E63" s="32" t="s">
        <v>17</v>
      </c>
      <c r="F63" s="32" t="s">
        <v>17</v>
      </c>
      <c r="G63" s="34">
        <f t="shared" si="0"/>
        <v>299.10000000000002</v>
      </c>
      <c r="H63" s="42" t="s">
        <v>93</v>
      </c>
      <c r="I63" s="34">
        <v>19.940000000000001</v>
      </c>
      <c r="J63" s="34">
        <v>15</v>
      </c>
      <c r="K63" s="42" t="s">
        <v>102</v>
      </c>
    </row>
    <row r="64" spans="1:11" s="30" customFormat="1" ht="39.6" x14ac:dyDescent="0.25">
      <c r="A64" s="40" t="s">
        <v>63</v>
      </c>
      <c r="B64" s="32" t="s">
        <v>17</v>
      </c>
      <c r="C64" s="32" t="s">
        <v>17</v>
      </c>
      <c r="D64" s="32" t="s">
        <v>17</v>
      </c>
      <c r="E64" s="32" t="s">
        <v>17</v>
      </c>
      <c r="F64" s="32" t="s">
        <v>17</v>
      </c>
      <c r="G64" s="34">
        <f t="shared" si="0"/>
        <v>132.16</v>
      </c>
      <c r="H64" s="42" t="s">
        <v>93</v>
      </c>
      <c r="I64" s="34">
        <v>33.04</v>
      </c>
      <c r="J64" s="34">
        <v>4</v>
      </c>
      <c r="K64" s="42" t="s">
        <v>103</v>
      </c>
    </row>
    <row r="65" spans="1:11" s="30" customFormat="1" ht="26.4" x14ac:dyDescent="0.25">
      <c r="A65" s="40" t="s">
        <v>65</v>
      </c>
      <c r="B65" s="32" t="s">
        <v>17</v>
      </c>
      <c r="C65" s="32" t="s">
        <v>17</v>
      </c>
      <c r="D65" s="32" t="s">
        <v>17</v>
      </c>
      <c r="E65" s="32" t="s">
        <v>17</v>
      </c>
      <c r="F65" s="32" t="s">
        <v>17</v>
      </c>
      <c r="G65" s="34">
        <f t="shared" si="0"/>
        <v>107.28</v>
      </c>
      <c r="H65" s="42" t="s">
        <v>93</v>
      </c>
      <c r="I65" s="34">
        <v>35.76</v>
      </c>
      <c r="J65" s="34">
        <v>3</v>
      </c>
      <c r="K65" s="42" t="s">
        <v>104</v>
      </c>
    </row>
    <row r="66" spans="1:11" s="30" customFormat="1" ht="13.2" x14ac:dyDescent="0.25">
      <c r="A66" s="40" t="s">
        <v>40</v>
      </c>
      <c r="B66" s="32" t="s">
        <v>17</v>
      </c>
      <c r="C66" s="32" t="s">
        <v>17</v>
      </c>
      <c r="D66" s="32" t="s">
        <v>17</v>
      </c>
      <c r="E66" s="32" t="s">
        <v>17</v>
      </c>
      <c r="F66" s="32" t="s">
        <v>17</v>
      </c>
      <c r="G66" s="34">
        <f t="shared" si="0"/>
        <v>84</v>
      </c>
      <c r="H66" s="42" t="s">
        <v>105</v>
      </c>
      <c r="I66" s="34">
        <v>0.28000000000000003</v>
      </c>
      <c r="J66" s="34">
        <v>300</v>
      </c>
      <c r="K66" s="42" t="s">
        <v>82</v>
      </c>
    </row>
    <row r="67" spans="1:11" s="30" customFormat="1" ht="66" x14ac:dyDescent="0.25">
      <c r="A67" s="40" t="s">
        <v>106</v>
      </c>
      <c r="B67" s="32" t="s">
        <v>17</v>
      </c>
      <c r="C67" s="32" t="s">
        <v>17</v>
      </c>
      <c r="D67" s="32" t="s">
        <v>17</v>
      </c>
      <c r="E67" s="32" t="s">
        <v>17</v>
      </c>
      <c r="F67" s="32" t="s">
        <v>17</v>
      </c>
      <c r="G67" s="34">
        <f t="shared" si="0"/>
        <v>3557.4</v>
      </c>
      <c r="H67" s="42" t="s">
        <v>107</v>
      </c>
      <c r="I67" s="34">
        <v>25.41</v>
      </c>
      <c r="J67" s="34">
        <v>140</v>
      </c>
      <c r="K67" s="42" t="s">
        <v>108</v>
      </c>
    </row>
    <row r="68" spans="1:11" s="30" customFormat="1" ht="52.8" x14ac:dyDescent="0.25">
      <c r="A68" s="40" t="s">
        <v>75</v>
      </c>
      <c r="B68" s="32" t="s">
        <v>17</v>
      </c>
      <c r="C68" s="32" t="s">
        <v>17</v>
      </c>
      <c r="D68" s="32" t="s">
        <v>17</v>
      </c>
      <c r="E68" s="32" t="s">
        <v>17</v>
      </c>
      <c r="F68" s="32" t="s">
        <v>17</v>
      </c>
      <c r="G68" s="34">
        <f t="shared" si="0"/>
        <v>51</v>
      </c>
      <c r="H68" s="42" t="s">
        <v>109</v>
      </c>
      <c r="I68" s="34">
        <v>0.01</v>
      </c>
      <c r="J68" s="34">
        <v>5100</v>
      </c>
      <c r="K68" s="42" t="s">
        <v>110</v>
      </c>
    </row>
    <row r="69" spans="1:11" s="30" customFormat="1" ht="26.4" x14ac:dyDescent="0.25">
      <c r="A69" s="40" t="s">
        <v>75</v>
      </c>
      <c r="B69" s="32" t="s">
        <v>17</v>
      </c>
      <c r="C69" s="32" t="s">
        <v>17</v>
      </c>
      <c r="D69" s="32" t="s">
        <v>17</v>
      </c>
      <c r="E69" s="32" t="s">
        <v>17</v>
      </c>
      <c r="F69" s="32" t="s">
        <v>17</v>
      </c>
      <c r="G69" s="34">
        <f t="shared" si="0"/>
        <v>40</v>
      </c>
      <c r="H69" s="42" t="s">
        <v>111</v>
      </c>
      <c r="I69" s="34">
        <v>0.01</v>
      </c>
      <c r="J69" s="34">
        <v>4000</v>
      </c>
      <c r="K69" s="42" t="s">
        <v>112</v>
      </c>
    </row>
    <row r="70" spans="1:11" s="33" customFormat="1" ht="26.4" x14ac:dyDescent="0.25">
      <c r="A70" s="36" t="s">
        <v>113</v>
      </c>
      <c r="B70" s="37" t="s">
        <v>17</v>
      </c>
      <c r="C70" s="37" t="s">
        <v>17</v>
      </c>
      <c r="D70" s="37" t="s">
        <v>17</v>
      </c>
      <c r="E70" s="37" t="s">
        <v>17</v>
      </c>
      <c r="F70" s="38">
        <v>3082</v>
      </c>
      <c r="G70" s="38">
        <f>SUM(G71:G80)</f>
        <v>3082.5499999999997</v>
      </c>
      <c r="H70" s="42" t="s">
        <v>17</v>
      </c>
      <c r="I70" s="39" t="s">
        <v>17</v>
      </c>
      <c r="J70" s="39" t="s">
        <v>17</v>
      </c>
      <c r="K70" s="39" t="s">
        <v>17</v>
      </c>
    </row>
    <row r="71" spans="1:11" s="30" customFormat="1" ht="39.6" x14ac:dyDescent="0.25">
      <c r="A71" s="40" t="s">
        <v>114</v>
      </c>
      <c r="B71" s="32" t="s">
        <v>17</v>
      </c>
      <c r="C71" s="32" t="s">
        <v>17</v>
      </c>
      <c r="D71" s="32" t="s">
        <v>17</v>
      </c>
      <c r="E71" s="32" t="s">
        <v>17</v>
      </c>
      <c r="F71" s="32" t="s">
        <v>17</v>
      </c>
      <c r="G71" s="34">
        <f>ROUND(I71*J71,2)</f>
        <v>228.06</v>
      </c>
      <c r="H71" s="42" t="s">
        <v>48</v>
      </c>
      <c r="I71" s="34">
        <v>25.34</v>
      </c>
      <c r="J71" s="34">
        <v>9</v>
      </c>
      <c r="K71" s="42" t="s">
        <v>115</v>
      </c>
    </row>
    <row r="72" spans="1:11" s="30" customFormat="1" ht="26.4" x14ac:dyDescent="0.25">
      <c r="A72" s="40" t="s">
        <v>116</v>
      </c>
      <c r="B72" s="32" t="s">
        <v>17</v>
      </c>
      <c r="C72" s="32" t="s">
        <v>17</v>
      </c>
      <c r="D72" s="32" t="s">
        <v>17</v>
      </c>
      <c r="E72" s="32" t="s">
        <v>17</v>
      </c>
      <c r="F72" s="32" t="s">
        <v>17</v>
      </c>
      <c r="G72" s="34">
        <f t="shared" ref="G72:G80" si="1">ROUND(I72*J72,2)</f>
        <v>234.8</v>
      </c>
      <c r="H72" s="42" t="s">
        <v>117</v>
      </c>
      <c r="I72" s="34">
        <v>5.87</v>
      </c>
      <c r="J72" s="34">
        <v>40</v>
      </c>
      <c r="K72" s="42" t="s">
        <v>53</v>
      </c>
    </row>
    <row r="73" spans="1:11" s="30" customFormat="1" ht="13.2" x14ac:dyDescent="0.25">
      <c r="A73" s="40" t="s">
        <v>118</v>
      </c>
      <c r="B73" s="32" t="s">
        <v>17</v>
      </c>
      <c r="C73" s="32" t="s">
        <v>17</v>
      </c>
      <c r="D73" s="32" t="s">
        <v>17</v>
      </c>
      <c r="E73" s="32" t="s">
        <v>17</v>
      </c>
      <c r="F73" s="32" t="s">
        <v>17</v>
      </c>
      <c r="G73" s="34">
        <f t="shared" si="1"/>
        <v>397.7</v>
      </c>
      <c r="H73" s="42" t="s">
        <v>72</v>
      </c>
      <c r="I73" s="34">
        <v>0.97</v>
      </c>
      <c r="J73" s="34">
        <v>410</v>
      </c>
      <c r="K73" s="42" t="s">
        <v>82</v>
      </c>
    </row>
    <row r="74" spans="1:11" s="30" customFormat="1" ht="13.2" x14ac:dyDescent="0.25">
      <c r="A74" s="40" t="s">
        <v>119</v>
      </c>
      <c r="B74" s="32" t="s">
        <v>17</v>
      </c>
      <c r="C74" s="32" t="s">
        <v>17</v>
      </c>
      <c r="D74" s="32" t="s">
        <v>17</v>
      </c>
      <c r="E74" s="32" t="s">
        <v>17</v>
      </c>
      <c r="F74" s="32" t="s">
        <v>17</v>
      </c>
      <c r="G74" s="34">
        <f t="shared" si="1"/>
        <v>112.68</v>
      </c>
      <c r="H74" s="42" t="s">
        <v>72</v>
      </c>
      <c r="I74" s="34">
        <v>28.17</v>
      </c>
      <c r="J74" s="34">
        <v>4</v>
      </c>
      <c r="K74" s="42" t="s">
        <v>42</v>
      </c>
    </row>
    <row r="75" spans="1:11" s="30" customFormat="1" ht="79.2" x14ac:dyDescent="0.25">
      <c r="A75" s="40" t="s">
        <v>116</v>
      </c>
      <c r="B75" s="32" t="s">
        <v>17</v>
      </c>
      <c r="C75" s="32" t="s">
        <v>17</v>
      </c>
      <c r="D75" s="32" t="s">
        <v>17</v>
      </c>
      <c r="E75" s="32" t="s">
        <v>17</v>
      </c>
      <c r="F75" s="32" t="s">
        <v>17</v>
      </c>
      <c r="G75" s="34">
        <f t="shared" si="1"/>
        <v>1368.8</v>
      </c>
      <c r="H75" s="42" t="s">
        <v>120</v>
      </c>
      <c r="I75" s="34">
        <v>4.72</v>
      </c>
      <c r="J75" s="34">
        <v>290</v>
      </c>
      <c r="K75" s="42" t="s">
        <v>121</v>
      </c>
    </row>
    <row r="76" spans="1:11" s="30" customFormat="1" ht="39.6" x14ac:dyDescent="0.25">
      <c r="A76" s="40" t="s">
        <v>122</v>
      </c>
      <c r="B76" s="32" t="s">
        <v>17</v>
      </c>
      <c r="C76" s="32" t="s">
        <v>17</v>
      </c>
      <c r="D76" s="32" t="s">
        <v>17</v>
      </c>
      <c r="E76" s="32" t="s">
        <v>17</v>
      </c>
      <c r="F76" s="32" t="s">
        <v>17</v>
      </c>
      <c r="G76" s="34">
        <f t="shared" si="1"/>
        <v>115.92</v>
      </c>
      <c r="H76" s="42" t="s">
        <v>93</v>
      </c>
      <c r="I76" s="34">
        <v>4.83</v>
      </c>
      <c r="J76" s="34">
        <v>24</v>
      </c>
      <c r="K76" s="42" t="s">
        <v>123</v>
      </c>
    </row>
    <row r="77" spans="1:11" s="30" customFormat="1" ht="12.75" customHeight="1" x14ac:dyDescent="0.25">
      <c r="A77" s="40" t="s">
        <v>114</v>
      </c>
      <c r="B77" s="32" t="s">
        <v>17</v>
      </c>
      <c r="C77" s="32" t="s">
        <v>17</v>
      </c>
      <c r="D77" s="32" t="s">
        <v>17</v>
      </c>
      <c r="E77" s="32" t="s">
        <v>17</v>
      </c>
      <c r="F77" s="32" t="s">
        <v>17</v>
      </c>
      <c r="G77" s="34">
        <f t="shared" si="1"/>
        <v>72.239999999999995</v>
      </c>
      <c r="H77" s="42" t="s">
        <v>93</v>
      </c>
      <c r="I77" s="34">
        <v>24.08</v>
      </c>
      <c r="J77" s="34">
        <v>3</v>
      </c>
      <c r="K77" s="42" t="s">
        <v>51</v>
      </c>
    </row>
    <row r="78" spans="1:11" s="30" customFormat="1" ht="13.2" x14ac:dyDescent="0.25">
      <c r="A78" s="40" t="s">
        <v>124</v>
      </c>
      <c r="B78" s="32" t="s">
        <v>17</v>
      </c>
      <c r="C78" s="32" t="s">
        <v>17</v>
      </c>
      <c r="D78" s="32" t="s">
        <v>17</v>
      </c>
      <c r="E78" s="32" t="s">
        <v>17</v>
      </c>
      <c r="F78" s="32" t="s">
        <v>17</v>
      </c>
      <c r="G78" s="34">
        <f t="shared" si="1"/>
        <v>50</v>
      </c>
      <c r="H78" s="42" t="s">
        <v>125</v>
      </c>
      <c r="I78" s="34">
        <v>0.25</v>
      </c>
      <c r="J78" s="34">
        <v>200</v>
      </c>
      <c r="K78" s="42" t="s">
        <v>46</v>
      </c>
    </row>
    <row r="79" spans="1:11" s="30" customFormat="1" ht="13.2" x14ac:dyDescent="0.25">
      <c r="A79" s="40" t="s">
        <v>126</v>
      </c>
      <c r="B79" s="32" t="s">
        <v>17</v>
      </c>
      <c r="C79" s="32" t="s">
        <v>17</v>
      </c>
      <c r="D79" s="32" t="s">
        <v>17</v>
      </c>
      <c r="E79" s="32" t="s">
        <v>17</v>
      </c>
      <c r="F79" s="32" t="s">
        <v>17</v>
      </c>
      <c r="G79" s="34">
        <f t="shared" si="1"/>
        <v>102.85</v>
      </c>
      <c r="H79" s="42" t="s">
        <v>125</v>
      </c>
      <c r="I79" s="34">
        <v>0.85</v>
      </c>
      <c r="J79" s="34">
        <v>121</v>
      </c>
      <c r="K79" s="42" t="s">
        <v>46</v>
      </c>
    </row>
    <row r="80" spans="1:11" s="30" customFormat="1" ht="79.2" x14ac:dyDescent="0.25">
      <c r="A80" s="40" t="s">
        <v>116</v>
      </c>
      <c r="B80" s="32" t="s">
        <v>17</v>
      </c>
      <c r="C80" s="32" t="s">
        <v>17</v>
      </c>
      <c r="D80" s="32" t="s">
        <v>17</v>
      </c>
      <c r="E80" s="32" t="s">
        <v>17</v>
      </c>
      <c r="F80" s="32" t="s">
        <v>17</v>
      </c>
      <c r="G80" s="34">
        <f t="shared" si="1"/>
        <v>399.5</v>
      </c>
      <c r="H80" s="42" t="s">
        <v>127</v>
      </c>
      <c r="I80" s="34">
        <v>3.9950000000000001</v>
      </c>
      <c r="J80" s="34">
        <v>100</v>
      </c>
      <c r="K80" s="42" t="s">
        <v>128</v>
      </c>
    </row>
    <row r="81" spans="1:11" s="33" customFormat="1" ht="13.2" x14ac:dyDescent="0.25">
      <c r="A81" s="36" t="s">
        <v>129</v>
      </c>
      <c r="B81" s="37" t="s">
        <v>17</v>
      </c>
      <c r="C81" s="37" t="s">
        <v>17</v>
      </c>
      <c r="D81" s="37" t="s">
        <v>17</v>
      </c>
      <c r="E81" s="37" t="s">
        <v>17</v>
      </c>
      <c r="F81" s="38">
        <v>8690</v>
      </c>
      <c r="G81" s="38">
        <f>SUM(G82:G113)</f>
        <v>8689.59</v>
      </c>
      <c r="H81" s="39" t="s">
        <v>17</v>
      </c>
      <c r="I81" s="39" t="s">
        <v>17</v>
      </c>
      <c r="J81" s="39" t="s">
        <v>17</v>
      </c>
      <c r="K81" s="39" t="s">
        <v>17</v>
      </c>
    </row>
    <row r="82" spans="1:11" s="30" customFormat="1" ht="26.4" x14ac:dyDescent="0.25">
      <c r="A82" s="40" t="s">
        <v>130</v>
      </c>
      <c r="B82" s="32" t="s">
        <v>17</v>
      </c>
      <c r="C82" s="32" t="s">
        <v>17</v>
      </c>
      <c r="D82" s="32" t="s">
        <v>17</v>
      </c>
      <c r="E82" s="32" t="s">
        <v>17</v>
      </c>
      <c r="F82" s="32" t="s">
        <v>17</v>
      </c>
      <c r="G82" s="34">
        <f>ROUND(I82*J82,2)</f>
        <v>3.67</v>
      </c>
      <c r="H82" s="42" t="s">
        <v>74</v>
      </c>
      <c r="I82" s="34">
        <v>3.67</v>
      </c>
      <c r="J82" s="34">
        <v>1</v>
      </c>
      <c r="K82" s="42" t="s">
        <v>131</v>
      </c>
    </row>
    <row r="83" spans="1:11" s="30" customFormat="1" ht="26.4" x14ac:dyDescent="0.25">
      <c r="A83" s="40" t="s">
        <v>130</v>
      </c>
      <c r="B83" s="32" t="s">
        <v>17</v>
      </c>
      <c r="C83" s="32" t="s">
        <v>17</v>
      </c>
      <c r="D83" s="32" t="s">
        <v>17</v>
      </c>
      <c r="E83" s="32" t="s">
        <v>17</v>
      </c>
      <c r="F83" s="32" t="s">
        <v>17</v>
      </c>
      <c r="G83" s="34">
        <f t="shared" ref="G83:G113" si="2">ROUND(I83*J83,2)</f>
        <v>95.2</v>
      </c>
      <c r="H83" s="42" t="s">
        <v>74</v>
      </c>
      <c r="I83" s="34">
        <v>4.76</v>
      </c>
      <c r="J83" s="34">
        <v>20</v>
      </c>
      <c r="K83" s="42" t="s">
        <v>131</v>
      </c>
    </row>
    <row r="84" spans="1:11" s="30" customFormat="1" ht="26.4" x14ac:dyDescent="0.25">
      <c r="A84" s="40" t="s">
        <v>130</v>
      </c>
      <c r="B84" s="32" t="s">
        <v>17</v>
      </c>
      <c r="C84" s="32" t="s">
        <v>17</v>
      </c>
      <c r="D84" s="32" t="s">
        <v>17</v>
      </c>
      <c r="E84" s="32" t="s">
        <v>17</v>
      </c>
      <c r="F84" s="32" t="s">
        <v>17</v>
      </c>
      <c r="G84" s="34">
        <f t="shared" si="2"/>
        <v>15.12</v>
      </c>
      <c r="H84" s="42" t="s">
        <v>74</v>
      </c>
      <c r="I84" s="34">
        <v>5.04</v>
      </c>
      <c r="J84" s="34">
        <v>3</v>
      </c>
      <c r="K84" s="42" t="s">
        <v>131</v>
      </c>
    </row>
    <row r="85" spans="1:11" s="30" customFormat="1" ht="26.4" x14ac:dyDescent="0.25">
      <c r="A85" s="40" t="s">
        <v>130</v>
      </c>
      <c r="B85" s="32" t="s">
        <v>17</v>
      </c>
      <c r="C85" s="32" t="s">
        <v>17</v>
      </c>
      <c r="D85" s="32" t="s">
        <v>17</v>
      </c>
      <c r="E85" s="32" t="s">
        <v>17</v>
      </c>
      <c r="F85" s="32" t="s">
        <v>17</v>
      </c>
      <c r="G85" s="34">
        <f t="shared" si="2"/>
        <v>208.4</v>
      </c>
      <c r="H85" s="42" t="s">
        <v>74</v>
      </c>
      <c r="I85" s="34">
        <v>5.21</v>
      </c>
      <c r="J85" s="34">
        <v>40</v>
      </c>
      <c r="K85" s="42" t="s">
        <v>131</v>
      </c>
    </row>
    <row r="86" spans="1:11" s="30" customFormat="1" ht="39.6" x14ac:dyDescent="0.25">
      <c r="A86" s="40" t="s">
        <v>132</v>
      </c>
      <c r="B86" s="32" t="s">
        <v>17</v>
      </c>
      <c r="C86" s="32" t="s">
        <v>17</v>
      </c>
      <c r="D86" s="32" t="s">
        <v>17</v>
      </c>
      <c r="E86" s="32" t="s">
        <v>17</v>
      </c>
      <c r="F86" s="32" t="s">
        <v>17</v>
      </c>
      <c r="G86" s="34">
        <f t="shared" si="2"/>
        <v>809.2</v>
      </c>
      <c r="H86" s="42" t="s">
        <v>74</v>
      </c>
      <c r="I86" s="34">
        <v>9.52</v>
      </c>
      <c r="J86" s="34">
        <v>85</v>
      </c>
      <c r="K86" s="42" t="s">
        <v>133</v>
      </c>
    </row>
    <row r="87" spans="1:11" s="30" customFormat="1" ht="39.6" x14ac:dyDescent="0.25">
      <c r="A87" s="40" t="s">
        <v>132</v>
      </c>
      <c r="B87" s="32" t="s">
        <v>17</v>
      </c>
      <c r="C87" s="32" t="s">
        <v>17</v>
      </c>
      <c r="D87" s="32" t="s">
        <v>17</v>
      </c>
      <c r="E87" s="32" t="s">
        <v>17</v>
      </c>
      <c r="F87" s="32" t="s">
        <v>17</v>
      </c>
      <c r="G87" s="34">
        <f t="shared" si="2"/>
        <v>521</v>
      </c>
      <c r="H87" s="42" t="s">
        <v>74</v>
      </c>
      <c r="I87" s="34">
        <v>10.42</v>
      </c>
      <c r="J87" s="34">
        <v>50</v>
      </c>
      <c r="K87" s="42" t="s">
        <v>134</v>
      </c>
    </row>
    <row r="88" spans="1:11" s="30" customFormat="1" ht="13.2" x14ac:dyDescent="0.25">
      <c r="A88" s="40" t="s">
        <v>135</v>
      </c>
      <c r="B88" s="32" t="s">
        <v>17</v>
      </c>
      <c r="C88" s="32" t="s">
        <v>17</v>
      </c>
      <c r="D88" s="32" t="s">
        <v>17</v>
      </c>
      <c r="E88" s="32" t="s">
        <v>17</v>
      </c>
      <c r="F88" s="32" t="s">
        <v>17</v>
      </c>
      <c r="G88" s="34">
        <f t="shared" si="2"/>
        <v>352.8</v>
      </c>
      <c r="H88" s="42" t="s">
        <v>76</v>
      </c>
      <c r="I88" s="34">
        <v>1.68</v>
      </c>
      <c r="J88" s="34">
        <v>210</v>
      </c>
      <c r="K88" s="42" t="s">
        <v>51</v>
      </c>
    </row>
    <row r="89" spans="1:11" s="30" customFormat="1" ht="13.2" x14ac:dyDescent="0.25">
      <c r="A89" s="40" t="s">
        <v>135</v>
      </c>
      <c r="B89" s="32" t="s">
        <v>17</v>
      </c>
      <c r="C89" s="32" t="s">
        <v>17</v>
      </c>
      <c r="D89" s="32" t="s">
        <v>17</v>
      </c>
      <c r="E89" s="32" t="s">
        <v>17</v>
      </c>
      <c r="F89" s="32" t="s">
        <v>17</v>
      </c>
      <c r="G89" s="34">
        <f t="shared" si="2"/>
        <v>276.89999999999998</v>
      </c>
      <c r="H89" s="42" t="s">
        <v>76</v>
      </c>
      <c r="I89" s="34">
        <v>2.13</v>
      </c>
      <c r="J89" s="34">
        <v>130</v>
      </c>
      <c r="K89" s="42" t="s">
        <v>51</v>
      </c>
    </row>
    <row r="90" spans="1:11" s="30" customFormat="1" ht="39.6" x14ac:dyDescent="0.25">
      <c r="A90" s="40" t="s">
        <v>136</v>
      </c>
      <c r="B90" s="32" t="s">
        <v>17</v>
      </c>
      <c r="C90" s="32" t="s">
        <v>17</v>
      </c>
      <c r="D90" s="32" t="s">
        <v>17</v>
      </c>
      <c r="E90" s="32" t="s">
        <v>17</v>
      </c>
      <c r="F90" s="32" t="s">
        <v>17</v>
      </c>
      <c r="G90" s="34">
        <f t="shared" si="2"/>
        <v>639.9</v>
      </c>
      <c r="H90" s="42" t="s">
        <v>76</v>
      </c>
      <c r="I90" s="34">
        <v>2.37</v>
      </c>
      <c r="J90" s="34">
        <v>270</v>
      </c>
      <c r="K90" s="42" t="s">
        <v>137</v>
      </c>
    </row>
    <row r="91" spans="1:11" s="30" customFormat="1" ht="13.2" x14ac:dyDescent="0.25">
      <c r="A91" s="40" t="s">
        <v>136</v>
      </c>
      <c r="B91" s="32" t="s">
        <v>17</v>
      </c>
      <c r="C91" s="32" t="s">
        <v>17</v>
      </c>
      <c r="D91" s="32" t="s">
        <v>17</v>
      </c>
      <c r="E91" s="32" t="s">
        <v>17</v>
      </c>
      <c r="F91" s="32" t="s">
        <v>17</v>
      </c>
      <c r="G91" s="34">
        <f t="shared" si="2"/>
        <v>220.15</v>
      </c>
      <c r="H91" s="42" t="s">
        <v>76</v>
      </c>
      <c r="I91" s="34">
        <v>2.59</v>
      </c>
      <c r="J91" s="34">
        <v>85</v>
      </c>
      <c r="K91" s="42" t="s">
        <v>82</v>
      </c>
    </row>
    <row r="92" spans="1:11" s="30" customFormat="1" ht="26.4" x14ac:dyDescent="0.25">
      <c r="A92" s="40" t="s">
        <v>138</v>
      </c>
      <c r="B92" s="32" t="s">
        <v>17</v>
      </c>
      <c r="C92" s="32" t="s">
        <v>17</v>
      </c>
      <c r="D92" s="32" t="s">
        <v>17</v>
      </c>
      <c r="E92" s="32" t="s">
        <v>17</v>
      </c>
      <c r="F92" s="32" t="s">
        <v>17</v>
      </c>
      <c r="G92" s="34">
        <f t="shared" si="2"/>
        <v>756.6</v>
      </c>
      <c r="H92" s="42" t="s">
        <v>76</v>
      </c>
      <c r="I92" s="34">
        <v>2.91</v>
      </c>
      <c r="J92" s="34">
        <v>260</v>
      </c>
      <c r="K92" s="42" t="s">
        <v>139</v>
      </c>
    </row>
    <row r="93" spans="1:11" s="30" customFormat="1" ht="13.2" x14ac:dyDescent="0.25">
      <c r="A93" s="40" t="s">
        <v>130</v>
      </c>
      <c r="B93" s="32" t="s">
        <v>17</v>
      </c>
      <c r="C93" s="32" t="s">
        <v>17</v>
      </c>
      <c r="D93" s="32" t="s">
        <v>17</v>
      </c>
      <c r="E93" s="32" t="s">
        <v>17</v>
      </c>
      <c r="F93" s="32" t="s">
        <v>17</v>
      </c>
      <c r="G93" s="34">
        <f t="shared" si="2"/>
        <v>191.4</v>
      </c>
      <c r="H93" s="42" t="s">
        <v>76</v>
      </c>
      <c r="I93" s="34">
        <v>3.19</v>
      </c>
      <c r="J93" s="34">
        <v>60</v>
      </c>
      <c r="K93" s="42" t="s">
        <v>46</v>
      </c>
    </row>
    <row r="94" spans="1:11" s="30" customFormat="1" ht="13.2" x14ac:dyDescent="0.25">
      <c r="A94" s="40" t="s">
        <v>130</v>
      </c>
      <c r="B94" s="32" t="s">
        <v>17</v>
      </c>
      <c r="C94" s="32" t="s">
        <v>17</v>
      </c>
      <c r="D94" s="32" t="s">
        <v>17</v>
      </c>
      <c r="E94" s="32" t="s">
        <v>17</v>
      </c>
      <c r="F94" s="32" t="s">
        <v>17</v>
      </c>
      <c r="G94" s="34">
        <f t="shared" si="2"/>
        <v>48</v>
      </c>
      <c r="H94" s="42" t="s">
        <v>76</v>
      </c>
      <c r="I94" s="34">
        <v>3.2</v>
      </c>
      <c r="J94" s="34">
        <v>15</v>
      </c>
      <c r="K94" s="42" t="s">
        <v>46</v>
      </c>
    </row>
    <row r="95" spans="1:11" s="30" customFormat="1" ht="13.2" x14ac:dyDescent="0.25">
      <c r="A95" s="40" t="s">
        <v>136</v>
      </c>
      <c r="B95" s="32" t="s">
        <v>17</v>
      </c>
      <c r="C95" s="32" t="s">
        <v>17</v>
      </c>
      <c r="D95" s="32" t="s">
        <v>17</v>
      </c>
      <c r="E95" s="32" t="s">
        <v>17</v>
      </c>
      <c r="F95" s="32" t="s">
        <v>17</v>
      </c>
      <c r="G95" s="34">
        <f t="shared" si="2"/>
        <v>11.2</v>
      </c>
      <c r="H95" s="42" t="s">
        <v>76</v>
      </c>
      <c r="I95" s="34">
        <v>5.6</v>
      </c>
      <c r="J95" s="34">
        <v>2</v>
      </c>
      <c r="K95" s="42" t="s">
        <v>82</v>
      </c>
    </row>
    <row r="96" spans="1:11" s="30" customFormat="1" ht="26.4" x14ac:dyDescent="0.25">
      <c r="A96" s="40" t="s">
        <v>132</v>
      </c>
      <c r="B96" s="32" t="s">
        <v>17</v>
      </c>
      <c r="C96" s="32" t="s">
        <v>17</v>
      </c>
      <c r="D96" s="32" t="s">
        <v>17</v>
      </c>
      <c r="E96" s="32" t="s">
        <v>17</v>
      </c>
      <c r="F96" s="32" t="s">
        <v>17</v>
      </c>
      <c r="G96" s="34">
        <f t="shared" si="2"/>
        <v>171.3</v>
      </c>
      <c r="H96" s="42" t="s">
        <v>76</v>
      </c>
      <c r="I96" s="34">
        <v>5.71</v>
      </c>
      <c r="J96" s="34">
        <v>30</v>
      </c>
      <c r="K96" s="42" t="s">
        <v>53</v>
      </c>
    </row>
    <row r="97" spans="1:11" s="30" customFormat="1" ht="52.8" x14ac:dyDescent="0.25">
      <c r="A97" s="40" t="s">
        <v>132</v>
      </c>
      <c r="B97" s="32" t="s">
        <v>17</v>
      </c>
      <c r="C97" s="32" t="s">
        <v>17</v>
      </c>
      <c r="D97" s="32" t="s">
        <v>17</v>
      </c>
      <c r="E97" s="32" t="s">
        <v>17</v>
      </c>
      <c r="F97" s="32" t="s">
        <v>17</v>
      </c>
      <c r="G97" s="34">
        <f t="shared" si="2"/>
        <v>1513.2</v>
      </c>
      <c r="H97" s="42" t="s">
        <v>76</v>
      </c>
      <c r="I97" s="34">
        <v>5.82</v>
      </c>
      <c r="J97" s="34">
        <v>260</v>
      </c>
      <c r="K97" s="42" t="s">
        <v>140</v>
      </c>
    </row>
    <row r="98" spans="1:11" s="30" customFormat="1" ht="13.2" x14ac:dyDescent="0.25">
      <c r="A98" s="40" t="s">
        <v>141</v>
      </c>
      <c r="B98" s="32" t="s">
        <v>17</v>
      </c>
      <c r="C98" s="32" t="s">
        <v>17</v>
      </c>
      <c r="D98" s="32" t="s">
        <v>17</v>
      </c>
      <c r="E98" s="32" t="s">
        <v>17</v>
      </c>
      <c r="F98" s="32" t="s">
        <v>17</v>
      </c>
      <c r="G98" s="34">
        <f t="shared" si="2"/>
        <v>513.6</v>
      </c>
      <c r="H98" s="42" t="s">
        <v>142</v>
      </c>
      <c r="I98" s="34">
        <v>4.28</v>
      </c>
      <c r="J98" s="34">
        <v>120</v>
      </c>
      <c r="K98" s="42" t="s">
        <v>51</v>
      </c>
    </row>
    <row r="99" spans="1:11" s="30" customFormat="1" ht="13.2" x14ac:dyDescent="0.25">
      <c r="A99" s="40" t="s">
        <v>143</v>
      </c>
      <c r="B99" s="32" t="s">
        <v>17</v>
      </c>
      <c r="C99" s="32" t="s">
        <v>17</v>
      </c>
      <c r="D99" s="32" t="s">
        <v>17</v>
      </c>
      <c r="E99" s="32" t="s">
        <v>17</v>
      </c>
      <c r="F99" s="32" t="s">
        <v>17</v>
      </c>
      <c r="G99" s="34">
        <f t="shared" si="2"/>
        <v>47.2</v>
      </c>
      <c r="H99" s="42" t="s">
        <v>93</v>
      </c>
      <c r="I99" s="34">
        <v>2.36</v>
      </c>
      <c r="J99" s="34">
        <v>20</v>
      </c>
      <c r="K99" s="42" t="s">
        <v>42</v>
      </c>
    </row>
    <row r="100" spans="1:11" s="30" customFormat="1" ht="13.2" x14ac:dyDescent="0.25">
      <c r="A100" s="40" t="s">
        <v>141</v>
      </c>
      <c r="B100" s="32" t="s">
        <v>17</v>
      </c>
      <c r="C100" s="32" t="s">
        <v>17</v>
      </c>
      <c r="D100" s="32" t="s">
        <v>17</v>
      </c>
      <c r="E100" s="32" t="s">
        <v>17</v>
      </c>
      <c r="F100" s="32" t="s">
        <v>17</v>
      </c>
      <c r="G100" s="34">
        <f t="shared" si="2"/>
        <v>49.4</v>
      </c>
      <c r="H100" s="42" t="s">
        <v>105</v>
      </c>
      <c r="I100" s="34">
        <v>2.4700000000000002</v>
      </c>
      <c r="J100" s="34">
        <v>20</v>
      </c>
      <c r="K100" s="42" t="s">
        <v>51</v>
      </c>
    </row>
    <row r="101" spans="1:11" s="30" customFormat="1" ht="13.2" x14ac:dyDescent="0.25">
      <c r="A101" s="40" t="s">
        <v>141</v>
      </c>
      <c r="B101" s="32" t="s">
        <v>17</v>
      </c>
      <c r="C101" s="32" t="s">
        <v>17</v>
      </c>
      <c r="D101" s="32" t="s">
        <v>17</v>
      </c>
      <c r="E101" s="32" t="s">
        <v>17</v>
      </c>
      <c r="F101" s="32" t="s">
        <v>17</v>
      </c>
      <c r="G101" s="34">
        <f t="shared" si="2"/>
        <v>50.4</v>
      </c>
      <c r="H101" s="42" t="s">
        <v>105</v>
      </c>
      <c r="I101" s="34">
        <v>2.52</v>
      </c>
      <c r="J101" s="34">
        <v>20</v>
      </c>
      <c r="K101" s="42" t="s">
        <v>51</v>
      </c>
    </row>
    <row r="102" spans="1:11" s="30" customFormat="1" ht="13.2" x14ac:dyDescent="0.25">
      <c r="A102" s="40" t="s">
        <v>141</v>
      </c>
      <c r="B102" s="32" t="s">
        <v>17</v>
      </c>
      <c r="C102" s="32" t="s">
        <v>17</v>
      </c>
      <c r="D102" s="32" t="s">
        <v>17</v>
      </c>
      <c r="E102" s="32" t="s">
        <v>17</v>
      </c>
      <c r="F102" s="32" t="s">
        <v>17</v>
      </c>
      <c r="G102" s="34">
        <f t="shared" si="2"/>
        <v>74.06</v>
      </c>
      <c r="H102" s="42" t="s">
        <v>105</v>
      </c>
      <c r="I102" s="34">
        <v>5.29</v>
      </c>
      <c r="J102" s="34">
        <v>14</v>
      </c>
      <c r="K102" s="42" t="s">
        <v>51</v>
      </c>
    </row>
    <row r="103" spans="1:11" s="30" customFormat="1" ht="13.2" x14ac:dyDescent="0.25">
      <c r="A103" s="40" t="s">
        <v>130</v>
      </c>
      <c r="B103" s="32" t="s">
        <v>17</v>
      </c>
      <c r="C103" s="32" t="s">
        <v>17</v>
      </c>
      <c r="D103" s="32" t="s">
        <v>17</v>
      </c>
      <c r="E103" s="32" t="s">
        <v>17</v>
      </c>
      <c r="F103" s="32" t="s">
        <v>17</v>
      </c>
      <c r="G103" s="34">
        <f t="shared" si="2"/>
        <v>5.2</v>
      </c>
      <c r="H103" s="42" t="s">
        <v>105</v>
      </c>
      <c r="I103" s="34">
        <v>5.2</v>
      </c>
      <c r="J103" s="34">
        <v>1</v>
      </c>
      <c r="K103" s="42" t="s">
        <v>51</v>
      </c>
    </row>
    <row r="104" spans="1:11" s="30" customFormat="1" ht="26.4" x14ac:dyDescent="0.25">
      <c r="A104" s="40" t="s">
        <v>144</v>
      </c>
      <c r="B104" s="32" t="s">
        <v>17</v>
      </c>
      <c r="C104" s="32" t="s">
        <v>17</v>
      </c>
      <c r="D104" s="32" t="s">
        <v>17</v>
      </c>
      <c r="E104" s="32" t="s">
        <v>17</v>
      </c>
      <c r="F104" s="32" t="s">
        <v>17</v>
      </c>
      <c r="G104" s="34">
        <f t="shared" si="2"/>
        <v>29.9</v>
      </c>
      <c r="H104" s="42" t="s">
        <v>105</v>
      </c>
      <c r="I104" s="34">
        <v>5.98</v>
      </c>
      <c r="J104" s="34">
        <v>5</v>
      </c>
      <c r="K104" s="42" t="s">
        <v>95</v>
      </c>
    </row>
    <row r="105" spans="1:11" s="30" customFormat="1" ht="26.4" x14ac:dyDescent="0.25">
      <c r="A105" s="40" t="s">
        <v>141</v>
      </c>
      <c r="B105" s="32" t="s">
        <v>17</v>
      </c>
      <c r="C105" s="32" t="s">
        <v>17</v>
      </c>
      <c r="D105" s="32" t="s">
        <v>17</v>
      </c>
      <c r="E105" s="32" t="s">
        <v>17</v>
      </c>
      <c r="F105" s="32" t="s">
        <v>17</v>
      </c>
      <c r="G105" s="34">
        <f t="shared" si="2"/>
        <v>122.6</v>
      </c>
      <c r="H105" s="42" t="s">
        <v>105</v>
      </c>
      <c r="I105" s="34">
        <v>6.13</v>
      </c>
      <c r="J105" s="34">
        <v>20</v>
      </c>
      <c r="K105" s="42" t="s">
        <v>95</v>
      </c>
    </row>
    <row r="106" spans="1:11" s="30" customFormat="1" ht="26.4" x14ac:dyDescent="0.25">
      <c r="A106" s="40" t="s">
        <v>141</v>
      </c>
      <c r="B106" s="32" t="s">
        <v>17</v>
      </c>
      <c r="C106" s="32" t="s">
        <v>17</v>
      </c>
      <c r="D106" s="32" t="s">
        <v>17</v>
      </c>
      <c r="E106" s="32" t="s">
        <v>17</v>
      </c>
      <c r="F106" s="32" t="s">
        <v>17</v>
      </c>
      <c r="G106" s="34">
        <f t="shared" si="2"/>
        <v>123.6</v>
      </c>
      <c r="H106" s="42" t="s">
        <v>105</v>
      </c>
      <c r="I106" s="34">
        <v>6.18</v>
      </c>
      <c r="J106" s="34">
        <v>20</v>
      </c>
      <c r="K106" s="42" t="s">
        <v>95</v>
      </c>
    </row>
    <row r="107" spans="1:11" s="30" customFormat="1" ht="26.4" x14ac:dyDescent="0.25">
      <c r="A107" s="40" t="s">
        <v>141</v>
      </c>
      <c r="B107" s="32" t="s">
        <v>17</v>
      </c>
      <c r="C107" s="32" t="s">
        <v>17</v>
      </c>
      <c r="D107" s="32" t="s">
        <v>17</v>
      </c>
      <c r="E107" s="32" t="s">
        <v>17</v>
      </c>
      <c r="F107" s="32" t="s">
        <v>17</v>
      </c>
      <c r="G107" s="34">
        <f t="shared" si="2"/>
        <v>736.76</v>
      </c>
      <c r="H107" s="42" t="s">
        <v>105</v>
      </c>
      <c r="I107" s="34">
        <v>6.52</v>
      </c>
      <c r="J107" s="34">
        <v>113</v>
      </c>
      <c r="K107" s="42" t="s">
        <v>145</v>
      </c>
    </row>
    <row r="108" spans="1:11" s="30" customFormat="1" ht="26.4" x14ac:dyDescent="0.25">
      <c r="A108" s="40" t="s">
        <v>132</v>
      </c>
      <c r="B108" s="32" t="s">
        <v>17</v>
      </c>
      <c r="C108" s="32" t="s">
        <v>17</v>
      </c>
      <c r="D108" s="32" t="s">
        <v>17</v>
      </c>
      <c r="E108" s="32" t="s">
        <v>17</v>
      </c>
      <c r="F108" s="32" t="s">
        <v>17</v>
      </c>
      <c r="G108" s="34">
        <f t="shared" si="2"/>
        <v>246.6</v>
      </c>
      <c r="H108" s="42" t="s">
        <v>105</v>
      </c>
      <c r="I108" s="34">
        <v>8.2200000000000006</v>
      </c>
      <c r="J108" s="34">
        <v>30</v>
      </c>
      <c r="K108" s="42" t="s">
        <v>95</v>
      </c>
    </row>
    <row r="109" spans="1:11" s="30" customFormat="1" ht="13.2" x14ac:dyDescent="0.25">
      <c r="A109" s="40" t="s">
        <v>146</v>
      </c>
      <c r="B109" s="32" t="s">
        <v>17</v>
      </c>
      <c r="C109" s="32" t="s">
        <v>17</v>
      </c>
      <c r="D109" s="32" t="s">
        <v>17</v>
      </c>
      <c r="E109" s="32" t="s">
        <v>17</v>
      </c>
      <c r="F109" s="32" t="s">
        <v>17</v>
      </c>
      <c r="G109" s="34">
        <f t="shared" si="2"/>
        <v>41.4</v>
      </c>
      <c r="H109" s="42" t="s">
        <v>147</v>
      </c>
      <c r="I109" s="34">
        <v>10.35</v>
      </c>
      <c r="J109" s="34">
        <v>4</v>
      </c>
      <c r="K109" s="42" t="s">
        <v>51</v>
      </c>
    </row>
    <row r="110" spans="1:11" s="30" customFormat="1" ht="13.2" x14ac:dyDescent="0.25">
      <c r="A110" s="40" t="s">
        <v>130</v>
      </c>
      <c r="B110" s="32" t="s">
        <v>17</v>
      </c>
      <c r="C110" s="32" t="s">
        <v>17</v>
      </c>
      <c r="D110" s="32" t="s">
        <v>17</v>
      </c>
      <c r="E110" s="32" t="s">
        <v>17</v>
      </c>
      <c r="F110" s="32" t="s">
        <v>17</v>
      </c>
      <c r="G110" s="34">
        <f t="shared" si="2"/>
        <v>2.63</v>
      </c>
      <c r="H110" s="42" t="s">
        <v>147</v>
      </c>
      <c r="I110" s="34">
        <v>2.63</v>
      </c>
      <c r="J110" s="34">
        <v>1</v>
      </c>
      <c r="K110" s="42" t="s">
        <v>148</v>
      </c>
    </row>
    <row r="111" spans="1:11" s="30" customFormat="1" ht="26.4" x14ac:dyDescent="0.25">
      <c r="A111" s="40" t="s">
        <v>130</v>
      </c>
      <c r="B111" s="32" t="s">
        <v>17</v>
      </c>
      <c r="C111" s="32" t="s">
        <v>17</v>
      </c>
      <c r="D111" s="32" t="s">
        <v>17</v>
      </c>
      <c r="E111" s="32" t="s">
        <v>17</v>
      </c>
      <c r="F111" s="32" t="s">
        <v>17</v>
      </c>
      <c r="G111" s="34">
        <f t="shared" si="2"/>
        <v>130</v>
      </c>
      <c r="H111" s="42" t="s">
        <v>111</v>
      </c>
      <c r="I111" s="34">
        <v>2.6</v>
      </c>
      <c r="J111" s="34">
        <v>50</v>
      </c>
      <c r="K111" s="42" t="s">
        <v>95</v>
      </c>
    </row>
    <row r="112" spans="1:11" s="30" customFormat="1" ht="26.4" x14ac:dyDescent="0.25">
      <c r="A112" s="40" t="s">
        <v>130</v>
      </c>
      <c r="B112" s="32" t="s">
        <v>17</v>
      </c>
      <c r="C112" s="32" t="s">
        <v>17</v>
      </c>
      <c r="D112" s="32" t="s">
        <v>17</v>
      </c>
      <c r="E112" s="32" t="s">
        <v>17</v>
      </c>
      <c r="F112" s="32" t="s">
        <v>17</v>
      </c>
      <c r="G112" s="34">
        <f t="shared" si="2"/>
        <v>136.5</v>
      </c>
      <c r="H112" s="42" t="s">
        <v>111</v>
      </c>
      <c r="I112" s="34">
        <v>2.73</v>
      </c>
      <c r="J112" s="34">
        <v>50</v>
      </c>
      <c r="K112" s="42" t="s">
        <v>53</v>
      </c>
    </row>
    <row r="113" spans="1:11" s="30" customFormat="1" ht="13.2" x14ac:dyDescent="0.25">
      <c r="A113" s="40" t="s">
        <v>130</v>
      </c>
      <c r="B113" s="32" t="s">
        <v>17</v>
      </c>
      <c r="C113" s="32" t="s">
        <v>17</v>
      </c>
      <c r="D113" s="32" t="s">
        <v>17</v>
      </c>
      <c r="E113" s="32" t="s">
        <v>17</v>
      </c>
      <c r="F113" s="32" t="s">
        <v>17</v>
      </c>
      <c r="G113" s="34">
        <f t="shared" si="2"/>
        <v>545.70000000000005</v>
      </c>
      <c r="H113" s="42" t="s">
        <v>111</v>
      </c>
      <c r="I113" s="34">
        <v>3.21</v>
      </c>
      <c r="J113" s="34">
        <v>170</v>
      </c>
      <c r="K113" s="42" t="s">
        <v>46</v>
      </c>
    </row>
    <row r="114" spans="1:11" s="33" customFormat="1" ht="13.2" x14ac:dyDescent="0.25">
      <c r="A114" s="26" t="s">
        <v>13</v>
      </c>
      <c r="B114" s="27"/>
      <c r="C114" s="27"/>
      <c r="D114" s="27"/>
      <c r="E114" s="27"/>
      <c r="F114" s="31">
        <f>SUM(F115:F215)</f>
        <v>10909</v>
      </c>
      <c r="G114" s="31">
        <f>G115+G127+G152+G204+G215</f>
        <v>10909</v>
      </c>
      <c r="H114" s="27" t="s">
        <v>17</v>
      </c>
      <c r="I114" s="27" t="s">
        <v>17</v>
      </c>
      <c r="J114" s="27" t="s">
        <v>17</v>
      </c>
      <c r="K114" s="27" t="s">
        <v>17</v>
      </c>
    </row>
    <row r="115" spans="1:11" s="44" customFormat="1" ht="13.2" x14ac:dyDescent="0.25">
      <c r="A115" s="36" t="s">
        <v>149</v>
      </c>
      <c r="B115" s="37" t="s">
        <v>17</v>
      </c>
      <c r="C115" s="37" t="s">
        <v>17</v>
      </c>
      <c r="D115" s="37" t="s">
        <v>17</v>
      </c>
      <c r="E115" s="37" t="s">
        <v>17</v>
      </c>
      <c r="F115" s="38">
        <v>747</v>
      </c>
      <c r="G115" s="43">
        <f>SUM(G116:G126)</f>
        <v>746.31000000000006</v>
      </c>
      <c r="H115" s="39" t="s">
        <v>17</v>
      </c>
      <c r="I115" s="39" t="s">
        <v>17</v>
      </c>
      <c r="J115" s="39" t="s">
        <v>17</v>
      </c>
      <c r="K115" s="39" t="s">
        <v>17</v>
      </c>
    </row>
    <row r="116" spans="1:11" s="45" customFormat="1" ht="14.4" x14ac:dyDescent="0.3">
      <c r="A116" s="40" t="s">
        <v>150</v>
      </c>
      <c r="B116" s="32" t="s">
        <v>17</v>
      </c>
      <c r="C116" s="32" t="s">
        <v>17</v>
      </c>
      <c r="D116" s="32" t="s">
        <v>17</v>
      </c>
      <c r="E116" s="32" t="s">
        <v>17</v>
      </c>
      <c r="F116" s="34" t="s">
        <v>17</v>
      </c>
      <c r="G116" s="34">
        <f>ROUND(I116*J116,2)</f>
        <v>26.34</v>
      </c>
      <c r="H116" s="42" t="s">
        <v>151</v>
      </c>
      <c r="I116" s="34">
        <v>2.1951999999999998</v>
      </c>
      <c r="J116" s="34">
        <v>12</v>
      </c>
      <c r="K116" s="42" t="s">
        <v>152</v>
      </c>
    </row>
    <row r="117" spans="1:11" s="45" customFormat="1" ht="14.4" x14ac:dyDescent="0.3">
      <c r="A117" s="40" t="s">
        <v>153</v>
      </c>
      <c r="B117" s="32" t="s">
        <v>17</v>
      </c>
      <c r="C117" s="32" t="s">
        <v>17</v>
      </c>
      <c r="D117" s="32" t="s">
        <v>17</v>
      </c>
      <c r="E117" s="32" t="s">
        <v>17</v>
      </c>
      <c r="F117" s="34" t="s">
        <v>17</v>
      </c>
      <c r="G117" s="34">
        <f t="shared" ref="G117:G126" si="3">ROUND(I117*J117,2)</f>
        <v>105.66</v>
      </c>
      <c r="H117" s="42" t="s">
        <v>154</v>
      </c>
      <c r="I117" s="34">
        <v>35.22</v>
      </c>
      <c r="J117" s="34">
        <v>3</v>
      </c>
      <c r="K117" s="42" t="s">
        <v>155</v>
      </c>
    </row>
    <row r="118" spans="1:11" s="45" customFormat="1" ht="14.4" x14ac:dyDescent="0.3">
      <c r="A118" s="40" t="s">
        <v>156</v>
      </c>
      <c r="B118" s="32" t="s">
        <v>17</v>
      </c>
      <c r="C118" s="32" t="s">
        <v>17</v>
      </c>
      <c r="D118" s="32" t="s">
        <v>17</v>
      </c>
      <c r="E118" s="32" t="s">
        <v>17</v>
      </c>
      <c r="F118" s="34" t="s">
        <v>17</v>
      </c>
      <c r="G118" s="34">
        <f t="shared" si="3"/>
        <v>8.51</v>
      </c>
      <c r="H118" s="42" t="s">
        <v>157</v>
      </c>
      <c r="I118" s="34">
        <v>4.2560000000000002</v>
      </c>
      <c r="J118" s="34">
        <v>2</v>
      </c>
      <c r="K118" s="42" t="s">
        <v>158</v>
      </c>
    </row>
    <row r="119" spans="1:11" s="45" customFormat="1" ht="14.4" x14ac:dyDescent="0.3">
      <c r="A119" s="40" t="s">
        <v>159</v>
      </c>
      <c r="B119" s="32" t="s">
        <v>17</v>
      </c>
      <c r="C119" s="32" t="s">
        <v>17</v>
      </c>
      <c r="D119" s="32" t="s">
        <v>17</v>
      </c>
      <c r="E119" s="32" t="s">
        <v>17</v>
      </c>
      <c r="F119" s="34" t="s">
        <v>17</v>
      </c>
      <c r="G119" s="34">
        <f t="shared" si="3"/>
        <v>91.76</v>
      </c>
      <c r="H119" s="42" t="s">
        <v>154</v>
      </c>
      <c r="I119" s="34">
        <v>45.880800000000001</v>
      </c>
      <c r="J119" s="34">
        <v>2</v>
      </c>
      <c r="K119" s="42" t="s">
        <v>152</v>
      </c>
    </row>
    <row r="120" spans="1:11" s="45" customFormat="1" ht="26.4" x14ac:dyDescent="0.3">
      <c r="A120" s="40" t="s">
        <v>159</v>
      </c>
      <c r="B120" s="32" t="s">
        <v>17</v>
      </c>
      <c r="C120" s="32" t="s">
        <v>17</v>
      </c>
      <c r="D120" s="32" t="s">
        <v>17</v>
      </c>
      <c r="E120" s="32" t="s">
        <v>17</v>
      </c>
      <c r="F120" s="34" t="s">
        <v>17</v>
      </c>
      <c r="G120" s="34">
        <f t="shared" si="3"/>
        <v>71.680000000000007</v>
      </c>
      <c r="H120" s="42" t="s">
        <v>160</v>
      </c>
      <c r="I120" s="34">
        <v>35.840000000000003</v>
      </c>
      <c r="J120" s="34">
        <v>2</v>
      </c>
      <c r="K120" s="42" t="s">
        <v>161</v>
      </c>
    </row>
    <row r="121" spans="1:11" s="45" customFormat="1" ht="14.4" x14ac:dyDescent="0.3">
      <c r="A121" s="46" t="s">
        <v>162</v>
      </c>
      <c r="B121" s="47" t="s">
        <v>17</v>
      </c>
      <c r="C121" s="47" t="s">
        <v>17</v>
      </c>
      <c r="D121" s="47" t="s">
        <v>17</v>
      </c>
      <c r="E121" s="47" t="s">
        <v>17</v>
      </c>
      <c r="F121" s="48" t="s">
        <v>17</v>
      </c>
      <c r="G121" s="48">
        <f t="shared" si="3"/>
        <v>39.200000000000003</v>
      </c>
      <c r="H121" s="49" t="s">
        <v>163</v>
      </c>
      <c r="I121" s="48">
        <v>39.200000000000003</v>
      </c>
      <c r="J121" s="48">
        <v>1</v>
      </c>
      <c r="K121" s="49" t="s">
        <v>158</v>
      </c>
    </row>
    <row r="122" spans="1:11" s="50" customFormat="1" ht="14.4" x14ac:dyDescent="0.3">
      <c r="A122" s="46" t="s">
        <v>164</v>
      </c>
      <c r="B122" s="47" t="s">
        <v>17</v>
      </c>
      <c r="C122" s="47" t="s">
        <v>17</v>
      </c>
      <c r="D122" s="47" t="s">
        <v>17</v>
      </c>
      <c r="E122" s="47" t="s">
        <v>17</v>
      </c>
      <c r="F122" s="48" t="s">
        <v>17</v>
      </c>
      <c r="G122" s="48">
        <f t="shared" si="3"/>
        <v>17.3</v>
      </c>
      <c r="H122" s="49" t="s">
        <v>165</v>
      </c>
      <c r="I122" s="48">
        <v>17.303000000000001</v>
      </c>
      <c r="J122" s="48">
        <v>1</v>
      </c>
      <c r="K122" s="49" t="s">
        <v>152</v>
      </c>
    </row>
    <row r="123" spans="1:11" s="45" customFormat="1" ht="14.4" x14ac:dyDescent="0.3">
      <c r="A123" s="46" t="s">
        <v>164</v>
      </c>
      <c r="B123" s="47" t="s">
        <v>17</v>
      </c>
      <c r="C123" s="47" t="s">
        <v>17</v>
      </c>
      <c r="D123" s="47" t="s">
        <v>17</v>
      </c>
      <c r="E123" s="47" t="s">
        <v>17</v>
      </c>
      <c r="F123" s="48" t="s">
        <v>17</v>
      </c>
      <c r="G123" s="48">
        <f t="shared" si="3"/>
        <v>34.61</v>
      </c>
      <c r="H123" s="49" t="s">
        <v>165</v>
      </c>
      <c r="I123" s="48">
        <v>17.303000000000001</v>
      </c>
      <c r="J123" s="48">
        <v>2</v>
      </c>
      <c r="K123" s="49" t="s">
        <v>166</v>
      </c>
    </row>
    <row r="124" spans="1:11" s="45" customFormat="1" ht="14.4" x14ac:dyDescent="0.3">
      <c r="A124" s="40" t="s">
        <v>164</v>
      </c>
      <c r="B124" s="32" t="s">
        <v>17</v>
      </c>
      <c r="C124" s="32" t="s">
        <v>17</v>
      </c>
      <c r="D124" s="32" t="s">
        <v>17</v>
      </c>
      <c r="E124" s="32" t="s">
        <v>17</v>
      </c>
      <c r="F124" s="34" t="s">
        <v>17</v>
      </c>
      <c r="G124" s="34">
        <f t="shared" si="3"/>
        <v>17.3</v>
      </c>
      <c r="H124" s="42" t="s">
        <v>165</v>
      </c>
      <c r="I124" s="34">
        <v>17.303000000000001</v>
      </c>
      <c r="J124" s="34">
        <v>1</v>
      </c>
      <c r="K124" s="42" t="s">
        <v>158</v>
      </c>
    </row>
    <row r="125" spans="1:11" s="45" customFormat="1" ht="14.4" x14ac:dyDescent="0.3">
      <c r="A125" s="40" t="s">
        <v>167</v>
      </c>
      <c r="B125" s="32" t="s">
        <v>17</v>
      </c>
      <c r="C125" s="32" t="s">
        <v>17</v>
      </c>
      <c r="D125" s="32" t="s">
        <v>17</v>
      </c>
      <c r="E125" s="32" t="s">
        <v>17</v>
      </c>
      <c r="F125" s="34" t="s">
        <v>17</v>
      </c>
      <c r="G125" s="34">
        <f t="shared" si="3"/>
        <v>19.350000000000001</v>
      </c>
      <c r="H125" s="42" t="s">
        <v>165</v>
      </c>
      <c r="I125" s="34">
        <v>19.347899999999999</v>
      </c>
      <c r="J125" s="34">
        <v>1</v>
      </c>
      <c r="K125" s="42" t="s">
        <v>155</v>
      </c>
    </row>
    <row r="126" spans="1:11" s="45" customFormat="1" ht="14.4" x14ac:dyDescent="0.3">
      <c r="A126" s="40" t="s">
        <v>168</v>
      </c>
      <c r="B126" s="32" t="s">
        <v>17</v>
      </c>
      <c r="C126" s="32" t="s">
        <v>17</v>
      </c>
      <c r="D126" s="32" t="s">
        <v>17</v>
      </c>
      <c r="E126" s="32" t="s">
        <v>17</v>
      </c>
      <c r="F126" s="34" t="s">
        <v>17</v>
      </c>
      <c r="G126" s="34">
        <f t="shared" si="3"/>
        <v>314.60000000000002</v>
      </c>
      <c r="H126" s="42" t="s">
        <v>70</v>
      </c>
      <c r="I126" s="34">
        <v>1.2584</v>
      </c>
      <c r="J126" s="34">
        <v>250</v>
      </c>
      <c r="K126" s="42" t="s">
        <v>166</v>
      </c>
    </row>
    <row r="127" spans="1:11" s="44" customFormat="1" ht="13.2" x14ac:dyDescent="0.25">
      <c r="A127" s="36" t="s">
        <v>169</v>
      </c>
      <c r="B127" s="37" t="s">
        <v>17</v>
      </c>
      <c r="C127" s="37" t="s">
        <v>17</v>
      </c>
      <c r="D127" s="37" t="s">
        <v>17</v>
      </c>
      <c r="E127" s="37" t="s">
        <v>17</v>
      </c>
      <c r="F127" s="38">
        <v>2421</v>
      </c>
      <c r="G127" s="38">
        <f>SUM(G128:G151)</f>
        <v>2419.94</v>
      </c>
      <c r="H127" s="39" t="s">
        <v>17</v>
      </c>
      <c r="I127" s="39" t="s">
        <v>17</v>
      </c>
      <c r="J127" s="39" t="s">
        <v>17</v>
      </c>
      <c r="K127" s="39" t="s">
        <v>17</v>
      </c>
    </row>
    <row r="128" spans="1:11" s="45" customFormat="1" ht="14.4" x14ac:dyDescent="0.3">
      <c r="A128" s="40" t="s">
        <v>170</v>
      </c>
      <c r="B128" s="32" t="s">
        <v>17</v>
      </c>
      <c r="C128" s="32" t="s">
        <v>17</v>
      </c>
      <c r="D128" s="32" t="s">
        <v>17</v>
      </c>
      <c r="E128" s="32" t="s">
        <v>17</v>
      </c>
      <c r="F128" s="34" t="s">
        <v>17</v>
      </c>
      <c r="G128" s="34">
        <f>ROUND(I128*J128,2)</f>
        <v>45.98</v>
      </c>
      <c r="H128" s="42" t="s">
        <v>171</v>
      </c>
      <c r="I128" s="34">
        <v>2.2989999999999999</v>
      </c>
      <c r="J128" s="34">
        <v>20</v>
      </c>
      <c r="K128" s="42" t="s">
        <v>161</v>
      </c>
    </row>
    <row r="129" spans="1:11" s="45" customFormat="1" ht="14.4" x14ac:dyDescent="0.3">
      <c r="A129" s="40" t="s">
        <v>172</v>
      </c>
      <c r="B129" s="32" t="s">
        <v>17</v>
      </c>
      <c r="C129" s="32" t="s">
        <v>17</v>
      </c>
      <c r="D129" s="32" t="s">
        <v>17</v>
      </c>
      <c r="E129" s="32" t="s">
        <v>17</v>
      </c>
      <c r="F129" s="34" t="s">
        <v>17</v>
      </c>
      <c r="G129" s="34">
        <f t="shared" ref="G129:G192" si="4">ROUND(I129*J129,2)</f>
        <v>85.75</v>
      </c>
      <c r="H129" s="42" t="s">
        <v>171</v>
      </c>
      <c r="I129" s="34">
        <v>10.718400000000001</v>
      </c>
      <c r="J129" s="34">
        <v>8</v>
      </c>
      <c r="K129" s="42" t="s">
        <v>161</v>
      </c>
    </row>
    <row r="130" spans="1:11" s="45" customFormat="1" ht="14.4" x14ac:dyDescent="0.3">
      <c r="A130" s="40" t="s">
        <v>173</v>
      </c>
      <c r="B130" s="32" t="s">
        <v>17</v>
      </c>
      <c r="C130" s="32" t="s">
        <v>17</v>
      </c>
      <c r="D130" s="32" t="s">
        <v>17</v>
      </c>
      <c r="E130" s="32" t="s">
        <v>17</v>
      </c>
      <c r="F130" s="34" t="s">
        <v>17</v>
      </c>
      <c r="G130" s="34">
        <f t="shared" si="4"/>
        <v>403.2</v>
      </c>
      <c r="H130" s="42" t="s">
        <v>171</v>
      </c>
      <c r="I130" s="34">
        <v>1.008</v>
      </c>
      <c r="J130" s="34">
        <v>400</v>
      </c>
      <c r="K130" s="42" t="s">
        <v>161</v>
      </c>
    </row>
    <row r="131" spans="1:11" s="45" customFormat="1" ht="14.4" x14ac:dyDescent="0.3">
      <c r="A131" s="40" t="s">
        <v>174</v>
      </c>
      <c r="B131" s="32" t="s">
        <v>17</v>
      </c>
      <c r="C131" s="32" t="s">
        <v>17</v>
      </c>
      <c r="D131" s="32" t="s">
        <v>17</v>
      </c>
      <c r="E131" s="32" t="s">
        <v>17</v>
      </c>
      <c r="F131" s="34" t="s">
        <v>17</v>
      </c>
      <c r="G131" s="34">
        <f t="shared" si="4"/>
        <v>299.5</v>
      </c>
      <c r="H131" s="42" t="s">
        <v>175</v>
      </c>
      <c r="I131" s="34">
        <v>5.99</v>
      </c>
      <c r="J131" s="34">
        <v>50</v>
      </c>
      <c r="K131" s="42" t="s">
        <v>155</v>
      </c>
    </row>
    <row r="132" spans="1:11" s="45" customFormat="1" ht="26.4" x14ac:dyDescent="0.3">
      <c r="A132" s="40" t="s">
        <v>176</v>
      </c>
      <c r="B132" s="32" t="s">
        <v>17</v>
      </c>
      <c r="C132" s="32" t="s">
        <v>17</v>
      </c>
      <c r="D132" s="32" t="s">
        <v>17</v>
      </c>
      <c r="E132" s="32" t="s">
        <v>17</v>
      </c>
      <c r="F132" s="34" t="s">
        <v>17</v>
      </c>
      <c r="G132" s="34">
        <f t="shared" si="4"/>
        <v>241.4</v>
      </c>
      <c r="H132" s="42" t="s">
        <v>160</v>
      </c>
      <c r="I132" s="34">
        <v>4.8278999999999996</v>
      </c>
      <c r="J132" s="34">
        <v>50</v>
      </c>
      <c r="K132" s="42" t="s">
        <v>158</v>
      </c>
    </row>
    <row r="133" spans="1:11" s="45" customFormat="1" ht="14.4" x14ac:dyDescent="0.3">
      <c r="A133" s="40" t="s">
        <v>177</v>
      </c>
      <c r="B133" s="32" t="s">
        <v>17</v>
      </c>
      <c r="C133" s="32" t="s">
        <v>17</v>
      </c>
      <c r="D133" s="32" t="s">
        <v>17</v>
      </c>
      <c r="E133" s="32" t="s">
        <v>17</v>
      </c>
      <c r="F133" s="34" t="s">
        <v>17</v>
      </c>
      <c r="G133" s="34">
        <f t="shared" si="4"/>
        <v>16.07</v>
      </c>
      <c r="H133" s="42" t="s">
        <v>178</v>
      </c>
      <c r="I133" s="34">
        <v>16.0688</v>
      </c>
      <c r="J133" s="34">
        <v>1</v>
      </c>
      <c r="K133" s="42" t="s">
        <v>161</v>
      </c>
    </row>
    <row r="134" spans="1:11" s="45" customFormat="1" ht="14.4" x14ac:dyDescent="0.3">
      <c r="A134" s="40" t="s">
        <v>179</v>
      </c>
      <c r="B134" s="32" t="s">
        <v>17</v>
      </c>
      <c r="C134" s="32" t="s">
        <v>17</v>
      </c>
      <c r="D134" s="32" t="s">
        <v>17</v>
      </c>
      <c r="E134" s="32" t="s">
        <v>17</v>
      </c>
      <c r="F134" s="34" t="s">
        <v>17</v>
      </c>
      <c r="G134" s="34">
        <f t="shared" si="4"/>
        <v>39.869999999999997</v>
      </c>
      <c r="H134" s="42" t="s">
        <v>180</v>
      </c>
      <c r="I134" s="34">
        <v>7.9739000000000004</v>
      </c>
      <c r="J134" s="34">
        <v>5</v>
      </c>
      <c r="K134" s="42" t="s">
        <v>152</v>
      </c>
    </row>
    <row r="135" spans="1:11" s="45" customFormat="1" ht="14.4" x14ac:dyDescent="0.3">
      <c r="A135" s="40" t="s">
        <v>181</v>
      </c>
      <c r="B135" s="32" t="s">
        <v>17</v>
      </c>
      <c r="C135" s="32" t="s">
        <v>17</v>
      </c>
      <c r="D135" s="32" t="s">
        <v>17</v>
      </c>
      <c r="E135" s="32" t="s">
        <v>17</v>
      </c>
      <c r="F135" s="34" t="s">
        <v>17</v>
      </c>
      <c r="G135" s="34">
        <f t="shared" si="4"/>
        <v>132.83000000000001</v>
      </c>
      <c r="H135" s="42" t="s">
        <v>180</v>
      </c>
      <c r="I135" s="34">
        <v>6.6416000000000004</v>
      </c>
      <c r="J135" s="34">
        <v>20</v>
      </c>
      <c r="K135" s="42" t="s">
        <v>155</v>
      </c>
    </row>
    <row r="136" spans="1:11" s="45" customFormat="1" ht="14.4" x14ac:dyDescent="0.3">
      <c r="A136" s="40" t="s">
        <v>182</v>
      </c>
      <c r="B136" s="32" t="s">
        <v>17</v>
      </c>
      <c r="C136" s="32" t="s">
        <v>17</v>
      </c>
      <c r="D136" s="32" t="s">
        <v>17</v>
      </c>
      <c r="E136" s="32" t="s">
        <v>17</v>
      </c>
      <c r="F136" s="34" t="s">
        <v>17</v>
      </c>
      <c r="G136" s="34">
        <f t="shared" si="4"/>
        <v>272.16000000000003</v>
      </c>
      <c r="H136" s="42" t="s">
        <v>171</v>
      </c>
      <c r="I136" s="34">
        <v>9.0719999999999992</v>
      </c>
      <c r="J136" s="34">
        <v>30</v>
      </c>
      <c r="K136" s="42" t="s">
        <v>161</v>
      </c>
    </row>
    <row r="137" spans="1:11" s="45" customFormat="1" ht="27" x14ac:dyDescent="0.3">
      <c r="A137" s="40" t="s">
        <v>183</v>
      </c>
      <c r="B137" s="32" t="s">
        <v>17</v>
      </c>
      <c r="C137" s="32" t="s">
        <v>17</v>
      </c>
      <c r="D137" s="32" t="s">
        <v>17</v>
      </c>
      <c r="E137" s="32" t="s">
        <v>17</v>
      </c>
      <c r="F137" s="34" t="s">
        <v>17</v>
      </c>
      <c r="G137" s="34">
        <f t="shared" si="4"/>
        <v>35.68</v>
      </c>
      <c r="H137" s="42" t="s">
        <v>180</v>
      </c>
      <c r="I137" s="34">
        <v>5.9471999999999996</v>
      </c>
      <c r="J137" s="34">
        <v>6</v>
      </c>
      <c r="K137" s="42" t="s">
        <v>161</v>
      </c>
    </row>
    <row r="138" spans="1:11" s="45" customFormat="1" ht="27" x14ac:dyDescent="0.3">
      <c r="A138" s="40" t="s">
        <v>183</v>
      </c>
      <c r="B138" s="32" t="s">
        <v>17</v>
      </c>
      <c r="C138" s="32" t="s">
        <v>17</v>
      </c>
      <c r="D138" s="32" t="s">
        <v>17</v>
      </c>
      <c r="E138" s="32" t="s">
        <v>17</v>
      </c>
      <c r="F138" s="34" t="s">
        <v>17</v>
      </c>
      <c r="G138" s="34">
        <f t="shared" si="4"/>
        <v>59.47</v>
      </c>
      <c r="H138" s="42" t="s">
        <v>180</v>
      </c>
      <c r="I138" s="34">
        <v>5.9471999999999996</v>
      </c>
      <c r="J138" s="34">
        <v>10</v>
      </c>
      <c r="K138" s="42" t="s">
        <v>155</v>
      </c>
    </row>
    <row r="139" spans="1:11" s="45" customFormat="1" ht="14.4" x14ac:dyDescent="0.3">
      <c r="A139" s="40" t="s">
        <v>184</v>
      </c>
      <c r="B139" s="32" t="s">
        <v>17</v>
      </c>
      <c r="C139" s="32" t="s">
        <v>17</v>
      </c>
      <c r="D139" s="32" t="s">
        <v>17</v>
      </c>
      <c r="E139" s="32" t="s">
        <v>17</v>
      </c>
      <c r="F139" s="34" t="s">
        <v>17</v>
      </c>
      <c r="G139" s="34">
        <f t="shared" si="4"/>
        <v>77.680000000000007</v>
      </c>
      <c r="H139" s="42" t="s">
        <v>171</v>
      </c>
      <c r="I139" s="34">
        <v>3.8841000000000001</v>
      </c>
      <c r="J139" s="34">
        <v>20</v>
      </c>
      <c r="K139" s="42" t="s">
        <v>158</v>
      </c>
    </row>
    <row r="140" spans="1:11" s="45" customFormat="1" ht="14.4" x14ac:dyDescent="0.3">
      <c r="A140" s="40" t="s">
        <v>184</v>
      </c>
      <c r="B140" s="32" t="s">
        <v>17</v>
      </c>
      <c r="C140" s="32" t="s">
        <v>17</v>
      </c>
      <c r="D140" s="32" t="s">
        <v>17</v>
      </c>
      <c r="E140" s="32" t="s">
        <v>17</v>
      </c>
      <c r="F140" s="34" t="s">
        <v>17</v>
      </c>
      <c r="G140" s="34">
        <f t="shared" si="4"/>
        <v>77.680000000000007</v>
      </c>
      <c r="H140" s="42" t="s">
        <v>171</v>
      </c>
      <c r="I140" s="34">
        <v>3.8841000000000001</v>
      </c>
      <c r="J140" s="34">
        <v>20</v>
      </c>
      <c r="K140" s="42" t="s">
        <v>155</v>
      </c>
    </row>
    <row r="141" spans="1:11" s="45" customFormat="1" ht="14.4" x14ac:dyDescent="0.3">
      <c r="A141" s="40" t="s">
        <v>184</v>
      </c>
      <c r="B141" s="32" t="s">
        <v>17</v>
      </c>
      <c r="C141" s="32" t="s">
        <v>17</v>
      </c>
      <c r="D141" s="32" t="s">
        <v>17</v>
      </c>
      <c r="E141" s="32" t="s">
        <v>17</v>
      </c>
      <c r="F141" s="34" t="s">
        <v>17</v>
      </c>
      <c r="G141" s="34">
        <f t="shared" si="4"/>
        <v>20.38</v>
      </c>
      <c r="H141" s="42" t="s">
        <v>171</v>
      </c>
      <c r="I141" s="34">
        <v>5.0941000000000001</v>
      </c>
      <c r="J141" s="34">
        <v>4</v>
      </c>
      <c r="K141" s="42" t="s">
        <v>155</v>
      </c>
    </row>
    <row r="142" spans="1:11" s="45" customFormat="1" ht="14.4" x14ac:dyDescent="0.3">
      <c r="A142" s="40" t="s">
        <v>185</v>
      </c>
      <c r="B142" s="32" t="s">
        <v>17</v>
      </c>
      <c r="C142" s="32" t="s">
        <v>17</v>
      </c>
      <c r="D142" s="32" t="s">
        <v>17</v>
      </c>
      <c r="E142" s="32" t="s">
        <v>17</v>
      </c>
      <c r="F142" s="34" t="s">
        <v>17</v>
      </c>
      <c r="G142" s="34">
        <f t="shared" si="4"/>
        <v>2.42</v>
      </c>
      <c r="H142" s="42" t="s">
        <v>186</v>
      </c>
      <c r="I142" s="34">
        <v>7.5624999999999998E-2</v>
      </c>
      <c r="J142" s="34">
        <v>32</v>
      </c>
      <c r="K142" s="42" t="s">
        <v>187</v>
      </c>
    </row>
    <row r="143" spans="1:11" s="45" customFormat="1" ht="14.4" x14ac:dyDescent="0.3">
      <c r="A143" s="40" t="s">
        <v>188</v>
      </c>
      <c r="B143" s="32" t="s">
        <v>17</v>
      </c>
      <c r="C143" s="32" t="s">
        <v>17</v>
      </c>
      <c r="D143" s="32" t="s">
        <v>17</v>
      </c>
      <c r="E143" s="32" t="s">
        <v>17</v>
      </c>
      <c r="F143" s="34" t="s">
        <v>17</v>
      </c>
      <c r="G143" s="34">
        <f t="shared" si="4"/>
        <v>174.72</v>
      </c>
      <c r="H143" s="42" t="s">
        <v>189</v>
      </c>
      <c r="I143" s="34">
        <v>5.824E-2</v>
      </c>
      <c r="J143" s="34">
        <v>3000</v>
      </c>
      <c r="K143" s="42" t="s">
        <v>155</v>
      </c>
    </row>
    <row r="144" spans="1:11" s="45" customFormat="1" ht="14.4" x14ac:dyDescent="0.3">
      <c r="A144" s="40" t="s">
        <v>190</v>
      </c>
      <c r="B144" s="32" t="s">
        <v>17</v>
      </c>
      <c r="C144" s="32" t="s">
        <v>17</v>
      </c>
      <c r="D144" s="32" t="s">
        <v>17</v>
      </c>
      <c r="E144" s="32" t="s">
        <v>17</v>
      </c>
      <c r="F144" s="34" t="s">
        <v>17</v>
      </c>
      <c r="G144" s="34">
        <f t="shared" si="4"/>
        <v>33.6</v>
      </c>
      <c r="H144" s="42" t="s">
        <v>189</v>
      </c>
      <c r="I144" s="34">
        <v>3.3599999999999998E-2</v>
      </c>
      <c r="J144" s="34">
        <v>1000</v>
      </c>
      <c r="K144" s="42" t="s">
        <v>155</v>
      </c>
    </row>
    <row r="145" spans="1:11" s="45" customFormat="1" ht="14.4" x14ac:dyDescent="0.3">
      <c r="A145" s="40" t="s">
        <v>190</v>
      </c>
      <c r="B145" s="32" t="s">
        <v>17</v>
      </c>
      <c r="C145" s="32" t="s">
        <v>17</v>
      </c>
      <c r="D145" s="32" t="s">
        <v>17</v>
      </c>
      <c r="E145" s="32" t="s">
        <v>17</v>
      </c>
      <c r="F145" s="34" t="s">
        <v>17</v>
      </c>
      <c r="G145" s="34">
        <f t="shared" si="4"/>
        <v>42.56</v>
      </c>
      <c r="H145" s="42" t="s">
        <v>189</v>
      </c>
      <c r="I145" s="34">
        <v>4.2560000000000001E-2</v>
      </c>
      <c r="J145" s="34">
        <v>1000</v>
      </c>
      <c r="K145" s="42" t="s">
        <v>155</v>
      </c>
    </row>
    <row r="146" spans="1:11" s="45" customFormat="1" ht="14.4" x14ac:dyDescent="0.3">
      <c r="A146" s="40" t="s">
        <v>191</v>
      </c>
      <c r="B146" s="32" t="s">
        <v>17</v>
      </c>
      <c r="C146" s="32" t="s">
        <v>17</v>
      </c>
      <c r="D146" s="32" t="s">
        <v>17</v>
      </c>
      <c r="E146" s="32" t="s">
        <v>17</v>
      </c>
      <c r="F146" s="34" t="s">
        <v>17</v>
      </c>
      <c r="G146" s="34">
        <f t="shared" si="4"/>
        <v>222.77</v>
      </c>
      <c r="H146" s="42" t="s">
        <v>192</v>
      </c>
      <c r="I146" s="34">
        <v>4.2839999999999998</v>
      </c>
      <c r="J146" s="34">
        <v>52</v>
      </c>
      <c r="K146" s="42" t="s">
        <v>161</v>
      </c>
    </row>
    <row r="147" spans="1:11" s="45" customFormat="1" ht="14.4" x14ac:dyDescent="0.3">
      <c r="A147" s="40" t="s">
        <v>193</v>
      </c>
      <c r="B147" s="32" t="s">
        <v>17</v>
      </c>
      <c r="C147" s="32" t="s">
        <v>17</v>
      </c>
      <c r="D147" s="32" t="s">
        <v>17</v>
      </c>
      <c r="E147" s="32" t="s">
        <v>17</v>
      </c>
      <c r="F147" s="34" t="s">
        <v>17</v>
      </c>
      <c r="G147" s="34">
        <f t="shared" si="4"/>
        <v>37.630000000000003</v>
      </c>
      <c r="H147" s="42" t="s">
        <v>157</v>
      </c>
      <c r="I147" s="34">
        <v>6.2719999999999998E-2</v>
      </c>
      <c r="J147" s="34">
        <v>600</v>
      </c>
      <c r="K147" s="42" t="s">
        <v>158</v>
      </c>
    </row>
    <row r="148" spans="1:11" s="45" customFormat="1" ht="14.4" x14ac:dyDescent="0.3">
      <c r="A148" s="40" t="s">
        <v>193</v>
      </c>
      <c r="B148" s="32" t="s">
        <v>17</v>
      </c>
      <c r="C148" s="32" t="s">
        <v>17</v>
      </c>
      <c r="D148" s="32" t="s">
        <v>17</v>
      </c>
      <c r="E148" s="32" t="s">
        <v>17</v>
      </c>
      <c r="F148" s="34" t="s">
        <v>17</v>
      </c>
      <c r="G148" s="34">
        <f t="shared" si="4"/>
        <v>58.24</v>
      </c>
      <c r="H148" s="42" t="s">
        <v>189</v>
      </c>
      <c r="I148" s="34">
        <v>2.912E-2</v>
      </c>
      <c r="J148" s="34">
        <v>2000</v>
      </c>
      <c r="K148" s="42" t="s">
        <v>158</v>
      </c>
    </row>
    <row r="149" spans="1:11" s="45" customFormat="1" ht="14.4" x14ac:dyDescent="0.3">
      <c r="A149" s="40" t="s">
        <v>194</v>
      </c>
      <c r="B149" s="32" t="s">
        <v>17</v>
      </c>
      <c r="C149" s="32" t="s">
        <v>17</v>
      </c>
      <c r="D149" s="32" t="s">
        <v>17</v>
      </c>
      <c r="E149" s="32" t="s">
        <v>17</v>
      </c>
      <c r="F149" s="34" t="s">
        <v>17</v>
      </c>
      <c r="G149" s="34">
        <f t="shared" si="4"/>
        <v>37.630000000000003</v>
      </c>
      <c r="H149" s="42" t="s">
        <v>157</v>
      </c>
      <c r="I149" s="34">
        <v>6.2719999999999998E-2</v>
      </c>
      <c r="J149" s="34">
        <v>600</v>
      </c>
      <c r="K149" s="42" t="s">
        <v>158</v>
      </c>
    </row>
    <row r="150" spans="1:11" s="45" customFormat="1" ht="14.4" x14ac:dyDescent="0.3">
      <c r="A150" s="40" t="s">
        <v>195</v>
      </c>
      <c r="B150" s="32" t="s">
        <v>17</v>
      </c>
      <c r="C150" s="32" t="s">
        <v>17</v>
      </c>
      <c r="D150" s="32" t="s">
        <v>17</v>
      </c>
      <c r="E150" s="32" t="s">
        <v>17</v>
      </c>
      <c r="F150" s="34" t="s">
        <v>17</v>
      </c>
      <c r="G150" s="34">
        <f t="shared" si="4"/>
        <v>1.81</v>
      </c>
      <c r="H150" s="42" t="s">
        <v>196</v>
      </c>
      <c r="I150" s="34">
        <v>9.0720000000000002E-3</v>
      </c>
      <c r="J150" s="34">
        <v>200</v>
      </c>
      <c r="K150" s="42" t="s">
        <v>158</v>
      </c>
    </row>
    <row r="151" spans="1:11" s="45" customFormat="1" ht="14.4" x14ac:dyDescent="0.3">
      <c r="A151" s="40" t="s">
        <v>197</v>
      </c>
      <c r="B151" s="32" t="s">
        <v>17</v>
      </c>
      <c r="C151" s="32" t="s">
        <v>17</v>
      </c>
      <c r="D151" s="32" t="s">
        <v>17</v>
      </c>
      <c r="E151" s="32" t="s">
        <v>17</v>
      </c>
      <c r="F151" s="34" t="s">
        <v>17</v>
      </c>
      <c r="G151" s="34">
        <f t="shared" si="4"/>
        <v>0.91</v>
      </c>
      <c r="H151" s="42" t="s">
        <v>196</v>
      </c>
      <c r="I151" s="34">
        <v>9.0720000000000002E-3</v>
      </c>
      <c r="J151" s="34">
        <v>100</v>
      </c>
      <c r="K151" s="42" t="s">
        <v>152</v>
      </c>
    </row>
    <row r="152" spans="1:11" s="44" customFormat="1" ht="39.6" x14ac:dyDescent="0.25">
      <c r="A152" s="36" t="s">
        <v>198</v>
      </c>
      <c r="B152" s="37" t="s">
        <v>17</v>
      </c>
      <c r="C152" s="37" t="s">
        <v>17</v>
      </c>
      <c r="D152" s="37" t="s">
        <v>17</v>
      </c>
      <c r="E152" s="37" t="s">
        <v>17</v>
      </c>
      <c r="F152" s="38">
        <v>4155</v>
      </c>
      <c r="G152" s="38">
        <f>SUM(G153:G203)</f>
        <v>4154.6400000000003</v>
      </c>
      <c r="H152" s="39" t="s">
        <v>17</v>
      </c>
      <c r="I152" s="39" t="s">
        <v>17</v>
      </c>
      <c r="J152" s="39" t="s">
        <v>17</v>
      </c>
      <c r="K152" s="39" t="s">
        <v>17</v>
      </c>
    </row>
    <row r="153" spans="1:11" s="45" customFormat="1" ht="14.4" x14ac:dyDescent="0.3">
      <c r="A153" s="40" t="s">
        <v>199</v>
      </c>
      <c r="B153" s="32" t="s">
        <v>17</v>
      </c>
      <c r="C153" s="32" t="s">
        <v>17</v>
      </c>
      <c r="D153" s="32" t="s">
        <v>17</v>
      </c>
      <c r="E153" s="32" t="s">
        <v>17</v>
      </c>
      <c r="F153" s="34" t="s">
        <v>17</v>
      </c>
      <c r="G153" s="34">
        <f t="shared" si="4"/>
        <v>4.95</v>
      </c>
      <c r="H153" s="42" t="s">
        <v>200</v>
      </c>
      <c r="I153" s="34">
        <v>0.98977999999999999</v>
      </c>
      <c r="J153" s="34">
        <v>5</v>
      </c>
      <c r="K153" s="42" t="s">
        <v>161</v>
      </c>
    </row>
    <row r="154" spans="1:11" s="45" customFormat="1" ht="14.4" x14ac:dyDescent="0.3">
      <c r="A154" s="40" t="s">
        <v>199</v>
      </c>
      <c r="B154" s="32" t="s">
        <v>17</v>
      </c>
      <c r="C154" s="32" t="s">
        <v>17</v>
      </c>
      <c r="D154" s="32" t="s">
        <v>17</v>
      </c>
      <c r="E154" s="32" t="s">
        <v>17</v>
      </c>
      <c r="F154" s="34" t="s">
        <v>17</v>
      </c>
      <c r="G154" s="34">
        <f t="shared" si="4"/>
        <v>1.21</v>
      </c>
      <c r="H154" s="42" t="s">
        <v>200</v>
      </c>
      <c r="I154" s="34">
        <v>1.21</v>
      </c>
      <c r="J154" s="34">
        <v>1</v>
      </c>
      <c r="K154" s="42" t="s">
        <v>166</v>
      </c>
    </row>
    <row r="155" spans="1:11" s="45" customFormat="1" ht="14.4" x14ac:dyDescent="0.3">
      <c r="A155" s="40" t="s">
        <v>201</v>
      </c>
      <c r="B155" s="32" t="s">
        <v>17</v>
      </c>
      <c r="C155" s="32" t="s">
        <v>17</v>
      </c>
      <c r="D155" s="32" t="s">
        <v>17</v>
      </c>
      <c r="E155" s="32" t="s">
        <v>17</v>
      </c>
      <c r="F155" s="34" t="s">
        <v>17</v>
      </c>
      <c r="G155" s="34">
        <f t="shared" si="4"/>
        <v>1.21</v>
      </c>
      <c r="H155" s="42" t="s">
        <v>200</v>
      </c>
      <c r="I155" s="34">
        <v>1.21</v>
      </c>
      <c r="J155" s="34">
        <v>1</v>
      </c>
      <c r="K155" s="42" t="s">
        <v>155</v>
      </c>
    </row>
    <row r="156" spans="1:11" s="45" customFormat="1" ht="14.4" x14ac:dyDescent="0.3">
      <c r="A156" s="40" t="s">
        <v>202</v>
      </c>
      <c r="B156" s="32" t="s">
        <v>17</v>
      </c>
      <c r="C156" s="32" t="s">
        <v>17</v>
      </c>
      <c r="D156" s="32" t="s">
        <v>17</v>
      </c>
      <c r="E156" s="32" t="s">
        <v>17</v>
      </c>
      <c r="F156" s="34" t="s">
        <v>17</v>
      </c>
      <c r="G156" s="34">
        <f t="shared" si="4"/>
        <v>5.55</v>
      </c>
      <c r="H156" s="42" t="s">
        <v>200</v>
      </c>
      <c r="I156" s="34">
        <v>1.1107800000000001</v>
      </c>
      <c r="J156" s="34">
        <v>5</v>
      </c>
      <c r="K156" s="42" t="s">
        <v>161</v>
      </c>
    </row>
    <row r="157" spans="1:11" s="45" customFormat="1" ht="14.4" x14ac:dyDescent="0.3">
      <c r="A157" s="40" t="s">
        <v>202</v>
      </c>
      <c r="B157" s="32" t="s">
        <v>17</v>
      </c>
      <c r="C157" s="32" t="s">
        <v>17</v>
      </c>
      <c r="D157" s="32" t="s">
        <v>17</v>
      </c>
      <c r="E157" s="32" t="s">
        <v>17</v>
      </c>
      <c r="F157" s="34" t="s">
        <v>17</v>
      </c>
      <c r="G157" s="34">
        <f t="shared" si="4"/>
        <v>1.21</v>
      </c>
      <c r="H157" s="42" t="s">
        <v>200</v>
      </c>
      <c r="I157" s="34">
        <v>1.21</v>
      </c>
      <c r="J157" s="34">
        <v>1</v>
      </c>
      <c r="K157" s="42" t="s">
        <v>166</v>
      </c>
    </row>
    <row r="158" spans="1:11" s="45" customFormat="1" ht="14.4" x14ac:dyDescent="0.3">
      <c r="A158" s="40" t="s">
        <v>203</v>
      </c>
      <c r="B158" s="32" t="s">
        <v>17</v>
      </c>
      <c r="C158" s="32" t="s">
        <v>17</v>
      </c>
      <c r="D158" s="32" t="s">
        <v>17</v>
      </c>
      <c r="E158" s="32" t="s">
        <v>17</v>
      </c>
      <c r="F158" s="34" t="s">
        <v>17</v>
      </c>
      <c r="G158" s="34">
        <f t="shared" si="4"/>
        <v>5.95</v>
      </c>
      <c r="H158" s="42" t="s">
        <v>200</v>
      </c>
      <c r="I158" s="34">
        <v>1.1906399999999999</v>
      </c>
      <c r="J158" s="34">
        <v>5</v>
      </c>
      <c r="K158" s="42" t="s">
        <v>161</v>
      </c>
    </row>
    <row r="159" spans="1:11" s="45" customFormat="1" ht="14.4" x14ac:dyDescent="0.3">
      <c r="A159" s="40" t="s">
        <v>203</v>
      </c>
      <c r="B159" s="32" t="s">
        <v>17</v>
      </c>
      <c r="C159" s="32" t="s">
        <v>17</v>
      </c>
      <c r="D159" s="32" t="s">
        <v>17</v>
      </c>
      <c r="E159" s="32" t="s">
        <v>17</v>
      </c>
      <c r="F159" s="34" t="s">
        <v>17</v>
      </c>
      <c r="G159" s="34">
        <f t="shared" si="4"/>
        <v>1.21</v>
      </c>
      <c r="H159" s="42" t="s">
        <v>200</v>
      </c>
      <c r="I159" s="34">
        <v>1.21</v>
      </c>
      <c r="J159" s="34">
        <v>1</v>
      </c>
      <c r="K159" s="42" t="s">
        <v>166</v>
      </c>
    </row>
    <row r="160" spans="1:11" s="45" customFormat="1" ht="27" x14ac:dyDescent="0.3">
      <c r="A160" s="40" t="s">
        <v>204</v>
      </c>
      <c r="B160" s="32" t="s">
        <v>17</v>
      </c>
      <c r="C160" s="32" t="s">
        <v>17</v>
      </c>
      <c r="D160" s="32" t="s">
        <v>17</v>
      </c>
      <c r="E160" s="32" t="s">
        <v>17</v>
      </c>
      <c r="F160" s="34" t="s">
        <v>17</v>
      </c>
      <c r="G160" s="34">
        <f t="shared" si="4"/>
        <v>7.84</v>
      </c>
      <c r="H160" s="42" t="s">
        <v>200</v>
      </c>
      <c r="I160" s="34">
        <v>0.87119999999999997</v>
      </c>
      <c r="J160" s="34">
        <v>9</v>
      </c>
      <c r="K160" s="42" t="s">
        <v>155</v>
      </c>
    </row>
    <row r="161" spans="1:11" s="45" customFormat="1" ht="27" x14ac:dyDescent="0.3">
      <c r="A161" s="40" t="s">
        <v>204</v>
      </c>
      <c r="B161" s="32" t="s">
        <v>17</v>
      </c>
      <c r="C161" s="32" t="s">
        <v>17</v>
      </c>
      <c r="D161" s="32" t="s">
        <v>17</v>
      </c>
      <c r="E161" s="32" t="s">
        <v>17</v>
      </c>
      <c r="F161" s="34" t="s">
        <v>17</v>
      </c>
      <c r="G161" s="34">
        <f t="shared" si="4"/>
        <v>35.72</v>
      </c>
      <c r="H161" s="42" t="s">
        <v>200</v>
      </c>
      <c r="I161" s="34">
        <v>0.87119999999999997</v>
      </c>
      <c r="J161" s="34">
        <v>41</v>
      </c>
      <c r="K161" s="42" t="s">
        <v>161</v>
      </c>
    </row>
    <row r="162" spans="1:11" s="45" customFormat="1" ht="27" x14ac:dyDescent="0.3">
      <c r="A162" s="40" t="s">
        <v>204</v>
      </c>
      <c r="B162" s="32" t="s">
        <v>17</v>
      </c>
      <c r="C162" s="32" t="s">
        <v>17</v>
      </c>
      <c r="D162" s="32" t="s">
        <v>17</v>
      </c>
      <c r="E162" s="32" t="s">
        <v>17</v>
      </c>
      <c r="F162" s="34" t="s">
        <v>17</v>
      </c>
      <c r="G162" s="34">
        <f t="shared" si="4"/>
        <v>7.84</v>
      </c>
      <c r="H162" s="42" t="s">
        <v>200</v>
      </c>
      <c r="I162" s="34">
        <v>0.87119999999999997</v>
      </c>
      <c r="J162" s="34">
        <v>9</v>
      </c>
      <c r="K162" s="42" t="s">
        <v>166</v>
      </c>
    </row>
    <row r="163" spans="1:11" s="45" customFormat="1" ht="14.4" x14ac:dyDescent="0.3">
      <c r="A163" s="40" t="s">
        <v>205</v>
      </c>
      <c r="B163" s="32" t="s">
        <v>17</v>
      </c>
      <c r="C163" s="32" t="s">
        <v>17</v>
      </c>
      <c r="D163" s="32" t="s">
        <v>17</v>
      </c>
      <c r="E163" s="32" t="s">
        <v>17</v>
      </c>
      <c r="F163" s="34" t="s">
        <v>17</v>
      </c>
      <c r="G163" s="34">
        <f t="shared" si="4"/>
        <v>49.27</v>
      </c>
      <c r="H163" s="42" t="s">
        <v>206</v>
      </c>
      <c r="I163" s="34">
        <v>0.49271199999999998</v>
      </c>
      <c r="J163" s="34">
        <v>100</v>
      </c>
      <c r="K163" s="42" t="s">
        <v>161</v>
      </c>
    </row>
    <row r="164" spans="1:11" s="45" customFormat="1" ht="14.4" x14ac:dyDescent="0.3">
      <c r="A164" s="40" t="s">
        <v>207</v>
      </c>
      <c r="B164" s="32" t="s">
        <v>17</v>
      </c>
      <c r="C164" s="32" t="s">
        <v>17</v>
      </c>
      <c r="D164" s="32" t="s">
        <v>17</v>
      </c>
      <c r="E164" s="32" t="s">
        <v>17</v>
      </c>
      <c r="F164" s="34" t="s">
        <v>17</v>
      </c>
      <c r="G164" s="34">
        <f t="shared" si="4"/>
        <v>151.55000000000001</v>
      </c>
      <c r="H164" s="42" t="s">
        <v>165</v>
      </c>
      <c r="I164" s="34">
        <v>4.5925000000000002</v>
      </c>
      <c r="J164" s="34">
        <v>33</v>
      </c>
      <c r="K164" s="42" t="s">
        <v>152</v>
      </c>
    </row>
    <row r="165" spans="1:11" s="45" customFormat="1" ht="14.4" x14ac:dyDescent="0.3">
      <c r="A165" s="40" t="s">
        <v>208</v>
      </c>
      <c r="B165" s="32" t="s">
        <v>17</v>
      </c>
      <c r="C165" s="32" t="s">
        <v>17</v>
      </c>
      <c r="D165" s="32" t="s">
        <v>17</v>
      </c>
      <c r="E165" s="32" t="s">
        <v>17</v>
      </c>
      <c r="F165" s="34" t="s">
        <v>17</v>
      </c>
      <c r="G165" s="34">
        <f t="shared" si="4"/>
        <v>29.04</v>
      </c>
      <c r="H165" s="42" t="s">
        <v>209</v>
      </c>
      <c r="I165" s="34">
        <v>9.6799999999999997E-2</v>
      </c>
      <c r="J165" s="34">
        <v>300</v>
      </c>
      <c r="K165" s="42" t="s">
        <v>158</v>
      </c>
    </row>
    <row r="166" spans="1:11" s="45" customFormat="1" ht="14.4" x14ac:dyDescent="0.3">
      <c r="A166" s="40" t="s">
        <v>210</v>
      </c>
      <c r="B166" s="32" t="s">
        <v>17</v>
      </c>
      <c r="C166" s="32" t="s">
        <v>17</v>
      </c>
      <c r="D166" s="32" t="s">
        <v>17</v>
      </c>
      <c r="E166" s="32" t="s">
        <v>17</v>
      </c>
      <c r="F166" s="34" t="s">
        <v>17</v>
      </c>
      <c r="G166" s="34">
        <f t="shared" si="4"/>
        <v>84.67</v>
      </c>
      <c r="H166" s="42" t="s">
        <v>189</v>
      </c>
      <c r="I166" s="34">
        <v>4.2335999999999999E-2</v>
      </c>
      <c r="J166" s="34">
        <v>2000</v>
      </c>
      <c r="K166" s="42" t="s">
        <v>152</v>
      </c>
    </row>
    <row r="167" spans="1:11" s="45" customFormat="1" ht="14.4" x14ac:dyDescent="0.3">
      <c r="A167" s="40" t="s">
        <v>211</v>
      </c>
      <c r="B167" s="32" t="s">
        <v>17</v>
      </c>
      <c r="C167" s="32" t="s">
        <v>17</v>
      </c>
      <c r="D167" s="32" t="s">
        <v>17</v>
      </c>
      <c r="E167" s="32" t="s">
        <v>17</v>
      </c>
      <c r="F167" s="34" t="s">
        <v>17</v>
      </c>
      <c r="G167" s="34">
        <f t="shared" si="4"/>
        <v>58.08</v>
      </c>
      <c r="H167" s="42" t="s">
        <v>200</v>
      </c>
      <c r="I167" s="34">
        <v>0.29039999999999999</v>
      </c>
      <c r="J167" s="34">
        <v>200</v>
      </c>
      <c r="K167" s="42" t="s">
        <v>152</v>
      </c>
    </row>
    <row r="168" spans="1:11" s="45" customFormat="1" ht="14.4" x14ac:dyDescent="0.3">
      <c r="A168" s="40" t="s">
        <v>212</v>
      </c>
      <c r="B168" s="32" t="s">
        <v>17</v>
      </c>
      <c r="C168" s="32" t="s">
        <v>17</v>
      </c>
      <c r="D168" s="32" t="s">
        <v>17</v>
      </c>
      <c r="E168" s="32" t="s">
        <v>17</v>
      </c>
      <c r="F168" s="34" t="s">
        <v>17</v>
      </c>
      <c r="G168" s="34">
        <f t="shared" si="4"/>
        <v>23.81</v>
      </c>
      <c r="H168" s="42" t="s">
        <v>200</v>
      </c>
      <c r="I168" s="34">
        <v>0.58079999999999998</v>
      </c>
      <c r="J168" s="34">
        <v>41</v>
      </c>
      <c r="K168" s="42" t="s">
        <v>161</v>
      </c>
    </row>
    <row r="169" spans="1:11" s="45" customFormat="1" ht="14.4" x14ac:dyDescent="0.3">
      <c r="A169" s="40" t="s">
        <v>212</v>
      </c>
      <c r="B169" s="32" t="s">
        <v>17</v>
      </c>
      <c r="C169" s="32" t="s">
        <v>17</v>
      </c>
      <c r="D169" s="32" t="s">
        <v>17</v>
      </c>
      <c r="E169" s="32" t="s">
        <v>17</v>
      </c>
      <c r="F169" s="34" t="s">
        <v>17</v>
      </c>
      <c r="G169" s="34">
        <f t="shared" si="4"/>
        <v>5.23</v>
      </c>
      <c r="H169" s="42" t="s">
        <v>200</v>
      </c>
      <c r="I169" s="34">
        <v>0.58079999999999998</v>
      </c>
      <c r="J169" s="34">
        <v>9</v>
      </c>
      <c r="K169" s="42" t="s">
        <v>166</v>
      </c>
    </row>
    <row r="170" spans="1:11" s="45" customFormat="1" ht="14.4" x14ac:dyDescent="0.3">
      <c r="A170" s="40" t="s">
        <v>213</v>
      </c>
      <c r="B170" s="32" t="s">
        <v>17</v>
      </c>
      <c r="C170" s="32" t="s">
        <v>17</v>
      </c>
      <c r="D170" s="32" t="s">
        <v>17</v>
      </c>
      <c r="E170" s="32" t="s">
        <v>17</v>
      </c>
      <c r="F170" s="34" t="s">
        <v>17</v>
      </c>
      <c r="G170" s="34">
        <f t="shared" si="4"/>
        <v>7.25</v>
      </c>
      <c r="H170" s="42" t="s">
        <v>214</v>
      </c>
      <c r="I170" s="34">
        <v>7.2478999999999996</v>
      </c>
      <c r="J170" s="34">
        <v>1</v>
      </c>
      <c r="K170" s="42" t="s">
        <v>158</v>
      </c>
    </row>
    <row r="171" spans="1:11" s="45" customFormat="1" ht="14.4" x14ac:dyDescent="0.3">
      <c r="A171" s="40" t="s">
        <v>215</v>
      </c>
      <c r="B171" s="32" t="s">
        <v>17</v>
      </c>
      <c r="C171" s="32" t="s">
        <v>17</v>
      </c>
      <c r="D171" s="32" t="s">
        <v>17</v>
      </c>
      <c r="E171" s="32" t="s">
        <v>17</v>
      </c>
      <c r="F171" s="34" t="s">
        <v>17</v>
      </c>
      <c r="G171" s="34">
        <f t="shared" si="4"/>
        <v>20.57</v>
      </c>
      <c r="H171" s="42" t="s">
        <v>200</v>
      </c>
      <c r="I171" s="34">
        <v>0.20569999999999999</v>
      </c>
      <c r="J171" s="34">
        <v>100</v>
      </c>
      <c r="K171" s="42" t="s">
        <v>155</v>
      </c>
    </row>
    <row r="172" spans="1:11" s="45" customFormat="1" ht="14.4" x14ac:dyDescent="0.3">
      <c r="A172" s="40" t="s">
        <v>215</v>
      </c>
      <c r="B172" s="32" t="s">
        <v>17</v>
      </c>
      <c r="C172" s="32" t="s">
        <v>17</v>
      </c>
      <c r="D172" s="32" t="s">
        <v>17</v>
      </c>
      <c r="E172" s="32" t="s">
        <v>17</v>
      </c>
      <c r="F172" s="34" t="s">
        <v>17</v>
      </c>
      <c r="G172" s="34">
        <f t="shared" si="4"/>
        <v>20.57</v>
      </c>
      <c r="H172" s="42" t="s">
        <v>200</v>
      </c>
      <c r="I172" s="34">
        <v>0.20569999999999999</v>
      </c>
      <c r="J172" s="34">
        <v>100</v>
      </c>
      <c r="K172" s="42" t="s">
        <v>158</v>
      </c>
    </row>
    <row r="173" spans="1:11" s="45" customFormat="1" ht="14.4" x14ac:dyDescent="0.3">
      <c r="A173" s="40" t="s">
        <v>216</v>
      </c>
      <c r="B173" s="32" t="s">
        <v>17</v>
      </c>
      <c r="C173" s="32" t="s">
        <v>17</v>
      </c>
      <c r="D173" s="32" t="s">
        <v>17</v>
      </c>
      <c r="E173" s="32" t="s">
        <v>17</v>
      </c>
      <c r="F173" s="34" t="s">
        <v>17</v>
      </c>
      <c r="G173" s="34">
        <f t="shared" si="4"/>
        <v>65.34</v>
      </c>
      <c r="H173" s="42" t="s">
        <v>200</v>
      </c>
      <c r="I173" s="34">
        <v>0.1089</v>
      </c>
      <c r="J173" s="34">
        <v>600</v>
      </c>
      <c r="K173" s="42" t="s">
        <v>152</v>
      </c>
    </row>
    <row r="174" spans="1:11" s="45" customFormat="1" ht="14.4" x14ac:dyDescent="0.3">
      <c r="A174" s="40" t="s">
        <v>217</v>
      </c>
      <c r="B174" s="32" t="s">
        <v>17</v>
      </c>
      <c r="C174" s="32" t="s">
        <v>17</v>
      </c>
      <c r="D174" s="32" t="s">
        <v>17</v>
      </c>
      <c r="E174" s="32" t="s">
        <v>17</v>
      </c>
      <c r="F174" s="34" t="s">
        <v>17</v>
      </c>
      <c r="G174" s="34">
        <f t="shared" si="4"/>
        <v>16.940000000000001</v>
      </c>
      <c r="H174" s="42" t="s">
        <v>200</v>
      </c>
      <c r="I174" s="34">
        <v>0.1694</v>
      </c>
      <c r="J174" s="34">
        <v>100</v>
      </c>
      <c r="K174" s="42" t="s">
        <v>155</v>
      </c>
    </row>
    <row r="175" spans="1:11" s="45" customFormat="1" ht="14.4" x14ac:dyDescent="0.3">
      <c r="A175" s="40" t="s">
        <v>217</v>
      </c>
      <c r="B175" s="32" t="s">
        <v>17</v>
      </c>
      <c r="C175" s="32" t="s">
        <v>17</v>
      </c>
      <c r="D175" s="32" t="s">
        <v>17</v>
      </c>
      <c r="E175" s="32" t="s">
        <v>17</v>
      </c>
      <c r="F175" s="34" t="s">
        <v>17</v>
      </c>
      <c r="G175" s="34">
        <f t="shared" si="4"/>
        <v>16.940000000000001</v>
      </c>
      <c r="H175" s="42" t="s">
        <v>200</v>
      </c>
      <c r="I175" s="34">
        <v>0.1694</v>
      </c>
      <c r="J175" s="34">
        <v>100</v>
      </c>
      <c r="K175" s="42" t="s">
        <v>158</v>
      </c>
    </row>
    <row r="176" spans="1:11" s="45" customFormat="1" ht="14.4" x14ac:dyDescent="0.3">
      <c r="A176" s="40" t="s">
        <v>218</v>
      </c>
      <c r="B176" s="32" t="s">
        <v>17</v>
      </c>
      <c r="C176" s="32" t="s">
        <v>17</v>
      </c>
      <c r="D176" s="32" t="s">
        <v>17</v>
      </c>
      <c r="E176" s="32" t="s">
        <v>17</v>
      </c>
      <c r="F176" s="34" t="s">
        <v>17</v>
      </c>
      <c r="G176" s="34">
        <f t="shared" si="4"/>
        <v>33.880000000000003</v>
      </c>
      <c r="H176" s="42" t="s">
        <v>200</v>
      </c>
      <c r="I176" s="34">
        <v>4.2350000000000003</v>
      </c>
      <c r="J176" s="34">
        <v>8</v>
      </c>
      <c r="K176" s="42" t="s">
        <v>161</v>
      </c>
    </row>
    <row r="177" spans="1:11" s="45" customFormat="1" ht="14.4" x14ac:dyDescent="0.3">
      <c r="A177" s="40" t="s">
        <v>218</v>
      </c>
      <c r="B177" s="32" t="s">
        <v>17</v>
      </c>
      <c r="C177" s="32" t="s">
        <v>17</v>
      </c>
      <c r="D177" s="32" t="s">
        <v>17</v>
      </c>
      <c r="E177" s="32" t="s">
        <v>17</v>
      </c>
      <c r="F177" s="34" t="s">
        <v>17</v>
      </c>
      <c r="G177" s="34">
        <f t="shared" si="4"/>
        <v>16.96</v>
      </c>
      <c r="H177" s="42" t="s">
        <v>200</v>
      </c>
      <c r="I177" s="34">
        <v>4.24</v>
      </c>
      <c r="J177" s="34">
        <v>4</v>
      </c>
      <c r="K177" s="42" t="s">
        <v>166</v>
      </c>
    </row>
    <row r="178" spans="1:11" s="45" customFormat="1" ht="14.4" x14ac:dyDescent="0.3">
      <c r="A178" s="40" t="s">
        <v>219</v>
      </c>
      <c r="B178" s="32" t="s">
        <v>17</v>
      </c>
      <c r="C178" s="32" t="s">
        <v>17</v>
      </c>
      <c r="D178" s="32" t="s">
        <v>17</v>
      </c>
      <c r="E178" s="32" t="s">
        <v>17</v>
      </c>
      <c r="F178" s="34" t="s">
        <v>17</v>
      </c>
      <c r="G178" s="34">
        <f t="shared" si="4"/>
        <v>33.880000000000003</v>
      </c>
      <c r="H178" s="42" t="s">
        <v>200</v>
      </c>
      <c r="I178" s="34">
        <v>0.1694</v>
      </c>
      <c r="J178" s="34">
        <v>200</v>
      </c>
      <c r="K178" s="42" t="s">
        <v>152</v>
      </c>
    </row>
    <row r="179" spans="1:11" s="45" customFormat="1" ht="14.4" x14ac:dyDescent="0.3">
      <c r="A179" s="40" t="s">
        <v>220</v>
      </c>
      <c r="B179" s="32" t="s">
        <v>17</v>
      </c>
      <c r="C179" s="32" t="s">
        <v>17</v>
      </c>
      <c r="D179" s="32" t="s">
        <v>17</v>
      </c>
      <c r="E179" s="32" t="s">
        <v>17</v>
      </c>
      <c r="F179" s="34" t="s">
        <v>17</v>
      </c>
      <c r="G179" s="34">
        <f t="shared" si="4"/>
        <v>20.57</v>
      </c>
      <c r="H179" s="42" t="s">
        <v>200</v>
      </c>
      <c r="I179" s="34">
        <v>2.0569999999999999</v>
      </c>
      <c r="J179" s="34">
        <v>10</v>
      </c>
      <c r="K179" s="42" t="s">
        <v>166</v>
      </c>
    </row>
    <row r="180" spans="1:11" s="45" customFormat="1" ht="14.4" x14ac:dyDescent="0.3">
      <c r="A180" s="40" t="s">
        <v>221</v>
      </c>
      <c r="B180" s="32" t="s">
        <v>17</v>
      </c>
      <c r="C180" s="32" t="s">
        <v>17</v>
      </c>
      <c r="D180" s="32" t="s">
        <v>17</v>
      </c>
      <c r="E180" s="32" t="s">
        <v>17</v>
      </c>
      <c r="F180" s="34" t="s">
        <v>17</v>
      </c>
      <c r="G180" s="34">
        <f t="shared" si="4"/>
        <v>24.64</v>
      </c>
      <c r="H180" s="42" t="s">
        <v>200</v>
      </c>
      <c r="I180" s="34">
        <v>0.76986200000000005</v>
      </c>
      <c r="J180" s="34">
        <v>32</v>
      </c>
      <c r="K180" s="42" t="s">
        <v>161</v>
      </c>
    </row>
    <row r="181" spans="1:11" s="45" customFormat="1" ht="14.4" x14ac:dyDescent="0.3">
      <c r="A181" s="40" t="s">
        <v>222</v>
      </c>
      <c r="B181" s="32" t="s">
        <v>17</v>
      </c>
      <c r="C181" s="32" t="s">
        <v>17</v>
      </c>
      <c r="D181" s="32" t="s">
        <v>17</v>
      </c>
      <c r="E181" s="32" t="s">
        <v>17</v>
      </c>
      <c r="F181" s="34" t="s">
        <v>17</v>
      </c>
      <c r="G181" s="34">
        <f t="shared" si="4"/>
        <v>6.9</v>
      </c>
      <c r="H181" s="42" t="s">
        <v>223</v>
      </c>
      <c r="I181" s="34">
        <v>0.68969999999999998</v>
      </c>
      <c r="J181" s="34">
        <v>10</v>
      </c>
      <c r="K181" s="42" t="s">
        <v>158</v>
      </c>
    </row>
    <row r="182" spans="1:11" s="45" customFormat="1" ht="14.4" x14ac:dyDescent="0.3">
      <c r="A182" s="40" t="s">
        <v>224</v>
      </c>
      <c r="B182" s="32" t="s">
        <v>17</v>
      </c>
      <c r="C182" s="32" t="s">
        <v>17</v>
      </c>
      <c r="D182" s="32" t="s">
        <v>17</v>
      </c>
      <c r="E182" s="32" t="s">
        <v>17</v>
      </c>
      <c r="F182" s="34" t="s">
        <v>17</v>
      </c>
      <c r="G182" s="34">
        <f t="shared" si="4"/>
        <v>67.760000000000005</v>
      </c>
      <c r="H182" s="42" t="s">
        <v>214</v>
      </c>
      <c r="I182" s="34">
        <v>0.67759999999999998</v>
      </c>
      <c r="J182" s="34">
        <v>100</v>
      </c>
      <c r="K182" s="42" t="s">
        <v>155</v>
      </c>
    </row>
    <row r="183" spans="1:11" s="45" customFormat="1" ht="14.4" x14ac:dyDescent="0.3">
      <c r="A183" s="40" t="s">
        <v>225</v>
      </c>
      <c r="B183" s="32" t="s">
        <v>17</v>
      </c>
      <c r="C183" s="32" t="s">
        <v>17</v>
      </c>
      <c r="D183" s="32" t="s">
        <v>17</v>
      </c>
      <c r="E183" s="32" t="s">
        <v>17</v>
      </c>
      <c r="F183" s="34" t="s">
        <v>17</v>
      </c>
      <c r="G183" s="34">
        <f t="shared" si="4"/>
        <v>48.4</v>
      </c>
      <c r="H183" s="42" t="s">
        <v>125</v>
      </c>
      <c r="I183" s="34">
        <v>0.48399999999999999</v>
      </c>
      <c r="J183" s="34">
        <v>100</v>
      </c>
      <c r="K183" s="42" t="s">
        <v>158</v>
      </c>
    </row>
    <row r="184" spans="1:11" s="45" customFormat="1" ht="14.4" x14ac:dyDescent="0.3">
      <c r="A184" s="40" t="s">
        <v>226</v>
      </c>
      <c r="B184" s="32" t="s">
        <v>17</v>
      </c>
      <c r="C184" s="32" t="s">
        <v>17</v>
      </c>
      <c r="D184" s="32" t="s">
        <v>17</v>
      </c>
      <c r="E184" s="32" t="s">
        <v>17</v>
      </c>
      <c r="F184" s="34" t="s">
        <v>17</v>
      </c>
      <c r="G184" s="34">
        <f t="shared" si="4"/>
        <v>72.239999999999995</v>
      </c>
      <c r="H184" s="42" t="s">
        <v>180</v>
      </c>
      <c r="I184" s="34">
        <v>24.08</v>
      </c>
      <c r="J184" s="34">
        <v>3</v>
      </c>
      <c r="K184" s="42" t="s">
        <v>161</v>
      </c>
    </row>
    <row r="185" spans="1:11" s="45" customFormat="1" ht="14.4" x14ac:dyDescent="0.3">
      <c r="A185" s="40" t="s">
        <v>227</v>
      </c>
      <c r="B185" s="32" t="s">
        <v>17</v>
      </c>
      <c r="C185" s="32" t="s">
        <v>17</v>
      </c>
      <c r="D185" s="32" t="s">
        <v>17</v>
      </c>
      <c r="E185" s="32" t="s">
        <v>17</v>
      </c>
      <c r="F185" s="34" t="s">
        <v>17</v>
      </c>
      <c r="G185" s="34">
        <f t="shared" si="4"/>
        <v>200.38</v>
      </c>
      <c r="H185" s="42" t="s">
        <v>180</v>
      </c>
      <c r="I185" s="34">
        <v>5.5659999999999998</v>
      </c>
      <c r="J185" s="34">
        <v>36</v>
      </c>
      <c r="K185" s="42" t="s">
        <v>152</v>
      </c>
    </row>
    <row r="186" spans="1:11" s="45" customFormat="1" ht="14.4" x14ac:dyDescent="0.3">
      <c r="A186" s="40" t="s">
        <v>227</v>
      </c>
      <c r="B186" s="32" t="s">
        <v>17</v>
      </c>
      <c r="C186" s="32" t="s">
        <v>17</v>
      </c>
      <c r="D186" s="32" t="s">
        <v>17</v>
      </c>
      <c r="E186" s="32" t="s">
        <v>17</v>
      </c>
      <c r="F186" s="34" t="s">
        <v>17</v>
      </c>
      <c r="G186" s="34">
        <f t="shared" si="4"/>
        <v>70.42</v>
      </c>
      <c r="H186" s="42" t="s">
        <v>228</v>
      </c>
      <c r="I186" s="34">
        <v>5.8685</v>
      </c>
      <c r="J186" s="34">
        <v>12</v>
      </c>
      <c r="K186" s="42" t="s">
        <v>166</v>
      </c>
    </row>
    <row r="187" spans="1:11" s="45" customFormat="1" ht="14.4" x14ac:dyDescent="0.3">
      <c r="A187" s="40" t="s">
        <v>229</v>
      </c>
      <c r="B187" s="32" t="s">
        <v>17</v>
      </c>
      <c r="C187" s="32" t="s">
        <v>17</v>
      </c>
      <c r="D187" s="32" t="s">
        <v>17</v>
      </c>
      <c r="E187" s="32" t="s">
        <v>17</v>
      </c>
      <c r="F187" s="34" t="s">
        <v>17</v>
      </c>
      <c r="G187" s="34">
        <f t="shared" si="4"/>
        <v>144.47</v>
      </c>
      <c r="H187" s="42" t="s">
        <v>180</v>
      </c>
      <c r="I187" s="34">
        <v>24.079000000000001</v>
      </c>
      <c r="J187" s="34">
        <v>6</v>
      </c>
      <c r="K187" s="42" t="s">
        <v>155</v>
      </c>
    </row>
    <row r="188" spans="1:11" s="45" customFormat="1" ht="14.4" x14ac:dyDescent="0.3">
      <c r="A188" s="40" t="s">
        <v>230</v>
      </c>
      <c r="B188" s="32" t="s">
        <v>17</v>
      </c>
      <c r="C188" s="32" t="s">
        <v>17</v>
      </c>
      <c r="D188" s="32" t="s">
        <v>17</v>
      </c>
      <c r="E188" s="32" t="s">
        <v>17</v>
      </c>
      <c r="F188" s="34" t="s">
        <v>17</v>
      </c>
      <c r="G188" s="34">
        <f t="shared" si="4"/>
        <v>11.22</v>
      </c>
      <c r="H188" s="42" t="s">
        <v>180</v>
      </c>
      <c r="I188" s="34">
        <v>3.7389000000000001</v>
      </c>
      <c r="J188" s="34">
        <v>3</v>
      </c>
      <c r="K188" s="42" t="s">
        <v>152</v>
      </c>
    </row>
    <row r="189" spans="1:11" s="45" customFormat="1" ht="14.4" x14ac:dyDescent="0.3">
      <c r="A189" s="40" t="s">
        <v>230</v>
      </c>
      <c r="B189" s="32" t="s">
        <v>17</v>
      </c>
      <c r="C189" s="32" t="s">
        <v>17</v>
      </c>
      <c r="D189" s="32" t="s">
        <v>17</v>
      </c>
      <c r="E189" s="32" t="s">
        <v>17</v>
      </c>
      <c r="F189" s="34" t="s">
        <v>17</v>
      </c>
      <c r="G189" s="34">
        <f t="shared" si="4"/>
        <v>162.62</v>
      </c>
      <c r="H189" s="42" t="s">
        <v>180</v>
      </c>
      <c r="I189" s="34">
        <v>13.552</v>
      </c>
      <c r="J189" s="34">
        <v>12</v>
      </c>
      <c r="K189" s="42" t="s">
        <v>158</v>
      </c>
    </row>
    <row r="190" spans="1:11" s="45" customFormat="1" ht="27" x14ac:dyDescent="0.3">
      <c r="A190" s="40" t="s">
        <v>231</v>
      </c>
      <c r="B190" s="32" t="s">
        <v>17</v>
      </c>
      <c r="C190" s="32" t="s">
        <v>17</v>
      </c>
      <c r="D190" s="32" t="s">
        <v>17</v>
      </c>
      <c r="E190" s="32" t="s">
        <v>17</v>
      </c>
      <c r="F190" s="34" t="s">
        <v>17</v>
      </c>
      <c r="G190" s="34">
        <f t="shared" si="4"/>
        <v>81.680000000000007</v>
      </c>
      <c r="H190" s="42" t="s">
        <v>180</v>
      </c>
      <c r="I190" s="34">
        <v>2.7225000000000001</v>
      </c>
      <c r="J190" s="34">
        <v>30</v>
      </c>
      <c r="K190" s="42" t="s">
        <v>152</v>
      </c>
    </row>
    <row r="191" spans="1:11" s="45" customFormat="1" ht="14.4" x14ac:dyDescent="0.3">
      <c r="A191" s="40" t="s">
        <v>232</v>
      </c>
      <c r="B191" s="32" t="s">
        <v>17</v>
      </c>
      <c r="C191" s="32" t="s">
        <v>17</v>
      </c>
      <c r="D191" s="32" t="s">
        <v>17</v>
      </c>
      <c r="E191" s="32" t="s">
        <v>17</v>
      </c>
      <c r="F191" s="34" t="s">
        <v>17</v>
      </c>
      <c r="G191" s="34">
        <f t="shared" si="4"/>
        <v>43.12</v>
      </c>
      <c r="H191" s="42" t="s">
        <v>180</v>
      </c>
      <c r="I191" s="34">
        <v>8.6240000000000006</v>
      </c>
      <c r="J191" s="34">
        <v>5</v>
      </c>
      <c r="K191" s="42" t="s">
        <v>152</v>
      </c>
    </row>
    <row r="192" spans="1:11" s="45" customFormat="1" ht="14.4" x14ac:dyDescent="0.3">
      <c r="A192" s="40" t="s">
        <v>232</v>
      </c>
      <c r="B192" s="32" t="s">
        <v>17</v>
      </c>
      <c r="C192" s="32" t="s">
        <v>17</v>
      </c>
      <c r="D192" s="32" t="s">
        <v>17</v>
      </c>
      <c r="E192" s="32" t="s">
        <v>17</v>
      </c>
      <c r="F192" s="34" t="s">
        <v>17</v>
      </c>
      <c r="G192" s="34">
        <f t="shared" si="4"/>
        <v>76.16</v>
      </c>
      <c r="H192" s="42" t="s">
        <v>180</v>
      </c>
      <c r="I192" s="34">
        <v>4.76</v>
      </c>
      <c r="J192" s="34">
        <v>16</v>
      </c>
      <c r="K192" s="42" t="s">
        <v>158</v>
      </c>
    </row>
    <row r="193" spans="1:11" s="45" customFormat="1" ht="14.4" x14ac:dyDescent="0.3">
      <c r="A193" s="40" t="s">
        <v>232</v>
      </c>
      <c r="B193" s="32" t="s">
        <v>17</v>
      </c>
      <c r="C193" s="32" t="s">
        <v>17</v>
      </c>
      <c r="D193" s="32" t="s">
        <v>17</v>
      </c>
      <c r="E193" s="32" t="s">
        <v>17</v>
      </c>
      <c r="F193" s="34" t="s">
        <v>17</v>
      </c>
      <c r="G193" s="34">
        <f t="shared" ref="G193:G255" si="5">ROUND(I193*J193,2)</f>
        <v>118.27</v>
      </c>
      <c r="H193" s="42" t="s">
        <v>180</v>
      </c>
      <c r="I193" s="34">
        <v>4.9279999999999999</v>
      </c>
      <c r="J193" s="34">
        <v>24</v>
      </c>
      <c r="K193" s="42" t="s">
        <v>155</v>
      </c>
    </row>
    <row r="194" spans="1:11" s="45" customFormat="1" ht="14.4" x14ac:dyDescent="0.3">
      <c r="A194" s="40" t="s">
        <v>233</v>
      </c>
      <c r="B194" s="32" t="s">
        <v>17</v>
      </c>
      <c r="C194" s="32" t="s">
        <v>17</v>
      </c>
      <c r="D194" s="32" t="s">
        <v>17</v>
      </c>
      <c r="E194" s="32" t="s">
        <v>17</v>
      </c>
      <c r="F194" s="34" t="s">
        <v>17</v>
      </c>
      <c r="G194" s="34">
        <f t="shared" si="5"/>
        <v>504.45</v>
      </c>
      <c r="H194" s="42" t="s">
        <v>180</v>
      </c>
      <c r="I194" s="34">
        <v>6.3056000000000001</v>
      </c>
      <c r="J194" s="34">
        <v>80</v>
      </c>
      <c r="K194" s="42" t="s">
        <v>152</v>
      </c>
    </row>
    <row r="195" spans="1:11" s="45" customFormat="1" ht="14.4" x14ac:dyDescent="0.3">
      <c r="A195" s="40" t="s">
        <v>234</v>
      </c>
      <c r="B195" s="32" t="s">
        <v>17</v>
      </c>
      <c r="C195" s="32" t="s">
        <v>17</v>
      </c>
      <c r="D195" s="32" t="s">
        <v>17</v>
      </c>
      <c r="E195" s="32" t="s">
        <v>17</v>
      </c>
      <c r="F195" s="34" t="s">
        <v>17</v>
      </c>
      <c r="G195" s="34">
        <f t="shared" si="5"/>
        <v>404.41</v>
      </c>
      <c r="H195" s="42" t="s">
        <v>180</v>
      </c>
      <c r="I195" s="34">
        <v>5.9471999999999996</v>
      </c>
      <c r="J195" s="34">
        <v>68</v>
      </c>
      <c r="K195" s="42" t="s">
        <v>152</v>
      </c>
    </row>
    <row r="196" spans="1:11" s="45" customFormat="1" ht="14.4" x14ac:dyDescent="0.3">
      <c r="A196" s="40" t="s">
        <v>234</v>
      </c>
      <c r="B196" s="32" t="s">
        <v>17</v>
      </c>
      <c r="C196" s="32" t="s">
        <v>17</v>
      </c>
      <c r="D196" s="32" t="s">
        <v>17</v>
      </c>
      <c r="E196" s="32" t="s">
        <v>17</v>
      </c>
      <c r="F196" s="34" t="s">
        <v>17</v>
      </c>
      <c r="G196" s="34">
        <f t="shared" si="5"/>
        <v>59.47</v>
      </c>
      <c r="H196" s="42" t="s">
        <v>180</v>
      </c>
      <c r="I196" s="34">
        <v>5.9471999999999996</v>
      </c>
      <c r="J196" s="34">
        <v>10</v>
      </c>
      <c r="K196" s="42" t="s">
        <v>155</v>
      </c>
    </row>
    <row r="197" spans="1:11" s="45" customFormat="1" ht="14.4" x14ac:dyDescent="0.3">
      <c r="A197" s="40" t="s">
        <v>235</v>
      </c>
      <c r="B197" s="32" t="s">
        <v>17</v>
      </c>
      <c r="C197" s="32" t="s">
        <v>17</v>
      </c>
      <c r="D197" s="32" t="s">
        <v>17</v>
      </c>
      <c r="E197" s="32" t="s">
        <v>17</v>
      </c>
      <c r="F197" s="34" t="s">
        <v>17</v>
      </c>
      <c r="G197" s="34">
        <f t="shared" si="5"/>
        <v>112.22</v>
      </c>
      <c r="H197" s="42" t="s">
        <v>180</v>
      </c>
      <c r="I197" s="34">
        <v>3.7408000000000001</v>
      </c>
      <c r="J197" s="34">
        <v>30</v>
      </c>
      <c r="K197" s="42" t="s">
        <v>161</v>
      </c>
    </row>
    <row r="198" spans="1:11" s="45" customFormat="1" ht="14.4" x14ac:dyDescent="0.3">
      <c r="A198" s="40" t="s">
        <v>236</v>
      </c>
      <c r="B198" s="32" t="s">
        <v>17</v>
      </c>
      <c r="C198" s="32" t="s">
        <v>17</v>
      </c>
      <c r="D198" s="32" t="s">
        <v>17</v>
      </c>
      <c r="E198" s="32" t="s">
        <v>17</v>
      </c>
      <c r="F198" s="34" t="s">
        <v>17</v>
      </c>
      <c r="G198" s="34">
        <f t="shared" si="5"/>
        <v>582.4</v>
      </c>
      <c r="H198" s="42" t="s">
        <v>189</v>
      </c>
      <c r="I198" s="34">
        <v>5.824E-2</v>
      </c>
      <c r="J198" s="34">
        <v>10000</v>
      </c>
      <c r="K198" s="42" t="s">
        <v>158</v>
      </c>
    </row>
    <row r="199" spans="1:11" s="45" customFormat="1" ht="14.4" x14ac:dyDescent="0.3">
      <c r="A199" s="40" t="s">
        <v>191</v>
      </c>
      <c r="B199" s="32" t="s">
        <v>17</v>
      </c>
      <c r="C199" s="32" t="s">
        <v>17</v>
      </c>
      <c r="D199" s="32" t="s">
        <v>17</v>
      </c>
      <c r="E199" s="32" t="s">
        <v>17</v>
      </c>
      <c r="F199" s="34" t="s">
        <v>17</v>
      </c>
      <c r="G199" s="34">
        <f t="shared" si="5"/>
        <v>195.55</v>
      </c>
      <c r="H199" s="42" t="s">
        <v>237</v>
      </c>
      <c r="I199" s="34">
        <v>6.5183999999999997</v>
      </c>
      <c r="J199" s="34">
        <v>30</v>
      </c>
      <c r="K199" s="42" t="s">
        <v>161</v>
      </c>
    </row>
    <row r="200" spans="1:11" s="45" customFormat="1" ht="14.4" x14ac:dyDescent="0.3">
      <c r="A200" s="40" t="s">
        <v>238</v>
      </c>
      <c r="B200" s="32" t="s">
        <v>17</v>
      </c>
      <c r="C200" s="32" t="s">
        <v>17</v>
      </c>
      <c r="D200" s="32" t="s">
        <v>17</v>
      </c>
      <c r="E200" s="32" t="s">
        <v>17</v>
      </c>
      <c r="F200" s="34" t="s">
        <v>17</v>
      </c>
      <c r="G200" s="34">
        <f t="shared" si="5"/>
        <v>98.94</v>
      </c>
      <c r="H200" s="42" t="s">
        <v>178</v>
      </c>
      <c r="I200" s="34">
        <v>49.47</v>
      </c>
      <c r="J200" s="34">
        <v>2</v>
      </c>
      <c r="K200" s="42" t="s">
        <v>161</v>
      </c>
    </row>
    <row r="201" spans="1:11" s="45" customFormat="1" ht="14.4" x14ac:dyDescent="0.3">
      <c r="A201" s="40" t="s">
        <v>239</v>
      </c>
      <c r="B201" s="32" t="s">
        <v>17</v>
      </c>
      <c r="C201" s="32" t="s">
        <v>17</v>
      </c>
      <c r="D201" s="32" t="s">
        <v>17</v>
      </c>
      <c r="E201" s="32" t="s">
        <v>17</v>
      </c>
      <c r="F201" s="34" t="s">
        <v>17</v>
      </c>
      <c r="G201" s="34">
        <f t="shared" si="5"/>
        <v>188.16</v>
      </c>
      <c r="H201" s="42" t="s">
        <v>175</v>
      </c>
      <c r="I201" s="34">
        <v>3.7631000000000001</v>
      </c>
      <c r="J201" s="34">
        <v>50</v>
      </c>
      <c r="K201" s="42" t="s">
        <v>155</v>
      </c>
    </row>
    <row r="202" spans="1:11" s="45" customFormat="1" ht="14.4" x14ac:dyDescent="0.3">
      <c r="A202" s="40" t="s">
        <v>168</v>
      </c>
      <c r="B202" s="32" t="s">
        <v>17</v>
      </c>
      <c r="C202" s="32" t="s">
        <v>17</v>
      </c>
      <c r="D202" s="32" t="s">
        <v>17</v>
      </c>
      <c r="E202" s="32" t="s">
        <v>17</v>
      </c>
      <c r="F202" s="34" t="s">
        <v>17</v>
      </c>
      <c r="G202" s="34">
        <f t="shared" si="5"/>
        <v>62.92</v>
      </c>
      <c r="H202" s="42" t="s">
        <v>70</v>
      </c>
      <c r="I202" s="34">
        <v>1.2584</v>
      </c>
      <c r="J202" s="34">
        <v>50</v>
      </c>
      <c r="K202" s="42" t="s">
        <v>166</v>
      </c>
    </row>
    <row r="203" spans="1:11" s="45" customFormat="1" ht="14.4" x14ac:dyDescent="0.3">
      <c r="A203" s="40" t="s">
        <v>168</v>
      </c>
      <c r="B203" s="32" t="s">
        <v>17</v>
      </c>
      <c r="C203" s="32" t="s">
        <v>17</v>
      </c>
      <c r="D203" s="32" t="s">
        <v>17</v>
      </c>
      <c r="E203" s="32" t="s">
        <v>17</v>
      </c>
      <c r="F203" s="34" t="s">
        <v>17</v>
      </c>
      <c r="G203" s="34">
        <f t="shared" si="5"/>
        <v>90.6</v>
      </c>
      <c r="H203" s="42" t="s">
        <v>70</v>
      </c>
      <c r="I203" s="34">
        <v>1.2584</v>
      </c>
      <c r="J203" s="34">
        <v>72</v>
      </c>
      <c r="K203" s="42" t="s">
        <v>152</v>
      </c>
    </row>
    <row r="204" spans="1:11" s="44" customFormat="1" ht="13.2" x14ac:dyDescent="0.25">
      <c r="A204" s="36" t="s">
        <v>240</v>
      </c>
      <c r="B204" s="37" t="s">
        <v>17</v>
      </c>
      <c r="C204" s="37" t="s">
        <v>17</v>
      </c>
      <c r="D204" s="37" t="s">
        <v>17</v>
      </c>
      <c r="E204" s="37" t="s">
        <v>17</v>
      </c>
      <c r="F204" s="38">
        <v>310</v>
      </c>
      <c r="G204" s="38">
        <f>SUM(G205:G214)</f>
        <v>309.86999999999989</v>
      </c>
      <c r="H204" s="39" t="s">
        <v>17</v>
      </c>
      <c r="I204" s="39" t="s">
        <v>17</v>
      </c>
      <c r="J204" s="39" t="s">
        <v>17</v>
      </c>
      <c r="K204" s="39" t="s">
        <v>17</v>
      </c>
    </row>
    <row r="205" spans="1:11" s="30" customFormat="1" ht="13.2" x14ac:dyDescent="0.25">
      <c r="A205" s="51" t="s">
        <v>240</v>
      </c>
      <c r="B205" s="32" t="s">
        <v>17</v>
      </c>
      <c r="C205" s="32" t="s">
        <v>17</v>
      </c>
      <c r="D205" s="32" t="s">
        <v>17</v>
      </c>
      <c r="E205" s="32" t="s">
        <v>17</v>
      </c>
      <c r="F205" s="34" t="s">
        <v>17</v>
      </c>
      <c r="G205" s="34">
        <f t="shared" si="5"/>
        <v>22.8</v>
      </c>
      <c r="H205" s="42" t="s">
        <v>241</v>
      </c>
      <c r="I205" s="34">
        <v>22.8</v>
      </c>
      <c r="J205" s="34">
        <v>1</v>
      </c>
      <c r="K205" s="42" t="s">
        <v>158</v>
      </c>
    </row>
    <row r="206" spans="1:11" s="30" customFormat="1" ht="13.2" x14ac:dyDescent="0.25">
      <c r="A206" s="51" t="s">
        <v>240</v>
      </c>
      <c r="B206" s="32" t="s">
        <v>17</v>
      </c>
      <c r="C206" s="32" t="s">
        <v>17</v>
      </c>
      <c r="D206" s="32" t="s">
        <v>17</v>
      </c>
      <c r="E206" s="32" t="s">
        <v>17</v>
      </c>
      <c r="F206" s="34" t="s">
        <v>17</v>
      </c>
      <c r="G206" s="34">
        <f t="shared" si="5"/>
        <v>48.62</v>
      </c>
      <c r="H206" s="42" t="s">
        <v>241</v>
      </c>
      <c r="I206" s="34">
        <v>24.31</v>
      </c>
      <c r="J206" s="34">
        <v>2</v>
      </c>
      <c r="K206" s="42" t="s">
        <v>155</v>
      </c>
    </row>
    <row r="207" spans="1:11" s="30" customFormat="1" ht="13.2" x14ac:dyDescent="0.25">
      <c r="A207" s="51" t="s">
        <v>240</v>
      </c>
      <c r="B207" s="32" t="s">
        <v>17</v>
      </c>
      <c r="C207" s="32" t="s">
        <v>17</v>
      </c>
      <c r="D207" s="32" t="s">
        <v>17</v>
      </c>
      <c r="E207" s="32" t="s">
        <v>17</v>
      </c>
      <c r="F207" s="34" t="s">
        <v>17</v>
      </c>
      <c r="G207" s="34">
        <f t="shared" si="5"/>
        <v>24.74</v>
      </c>
      <c r="H207" s="42" t="s">
        <v>242</v>
      </c>
      <c r="I207" s="34">
        <v>24.74</v>
      </c>
      <c r="J207" s="34">
        <v>1</v>
      </c>
      <c r="K207" s="42" t="s">
        <v>166</v>
      </c>
    </row>
    <row r="208" spans="1:11" s="30" customFormat="1" ht="13.2" x14ac:dyDescent="0.25">
      <c r="A208" s="51" t="s">
        <v>240</v>
      </c>
      <c r="B208" s="32" t="s">
        <v>17</v>
      </c>
      <c r="C208" s="32" t="s">
        <v>17</v>
      </c>
      <c r="D208" s="32" t="s">
        <v>17</v>
      </c>
      <c r="E208" s="32" t="s">
        <v>17</v>
      </c>
      <c r="F208" s="34" t="s">
        <v>17</v>
      </c>
      <c r="G208" s="34">
        <f t="shared" si="5"/>
        <v>69.319999999999993</v>
      </c>
      <c r="H208" s="42" t="s">
        <v>242</v>
      </c>
      <c r="I208" s="34">
        <v>69.319999999999993</v>
      </c>
      <c r="J208" s="34">
        <v>1</v>
      </c>
      <c r="K208" s="42" t="s">
        <v>158</v>
      </c>
    </row>
    <row r="209" spans="1:11" s="30" customFormat="1" ht="13.2" x14ac:dyDescent="0.25">
      <c r="A209" s="51" t="s">
        <v>240</v>
      </c>
      <c r="B209" s="32" t="s">
        <v>17</v>
      </c>
      <c r="C209" s="32" t="s">
        <v>17</v>
      </c>
      <c r="D209" s="32" t="s">
        <v>17</v>
      </c>
      <c r="E209" s="32" t="s">
        <v>17</v>
      </c>
      <c r="F209" s="34" t="s">
        <v>17</v>
      </c>
      <c r="G209" s="34">
        <f t="shared" si="5"/>
        <v>24.45</v>
      </c>
      <c r="H209" s="42" t="s">
        <v>242</v>
      </c>
      <c r="I209" s="34">
        <v>24.45</v>
      </c>
      <c r="J209" s="34">
        <v>1</v>
      </c>
      <c r="K209" s="42" t="s">
        <v>166</v>
      </c>
    </row>
    <row r="210" spans="1:11" s="30" customFormat="1" ht="13.2" x14ac:dyDescent="0.25">
      <c r="A210" s="51" t="s">
        <v>240</v>
      </c>
      <c r="B210" s="32" t="s">
        <v>17</v>
      </c>
      <c r="C210" s="32" t="s">
        <v>17</v>
      </c>
      <c r="D210" s="32" t="s">
        <v>17</v>
      </c>
      <c r="E210" s="32" t="s">
        <v>17</v>
      </c>
      <c r="F210" s="34" t="s">
        <v>17</v>
      </c>
      <c r="G210" s="34">
        <f t="shared" si="5"/>
        <v>27.1</v>
      </c>
      <c r="H210" s="42" t="s">
        <v>242</v>
      </c>
      <c r="I210" s="34">
        <v>27.1</v>
      </c>
      <c r="J210" s="34">
        <v>1</v>
      </c>
      <c r="K210" s="42" t="s">
        <v>166</v>
      </c>
    </row>
    <row r="211" spans="1:11" s="30" customFormat="1" ht="13.2" x14ac:dyDescent="0.25">
      <c r="A211" s="51" t="s">
        <v>240</v>
      </c>
      <c r="B211" s="32" t="s">
        <v>17</v>
      </c>
      <c r="C211" s="32" t="s">
        <v>17</v>
      </c>
      <c r="D211" s="32" t="s">
        <v>17</v>
      </c>
      <c r="E211" s="32" t="s">
        <v>17</v>
      </c>
      <c r="F211" s="34" t="s">
        <v>17</v>
      </c>
      <c r="G211" s="34">
        <f t="shared" si="5"/>
        <v>18.559999999999999</v>
      </c>
      <c r="H211" s="42" t="s">
        <v>241</v>
      </c>
      <c r="I211" s="34">
        <v>18.559999999999999</v>
      </c>
      <c r="J211" s="34">
        <v>1</v>
      </c>
      <c r="K211" s="42" t="s">
        <v>158</v>
      </c>
    </row>
    <row r="212" spans="1:11" s="45" customFormat="1" ht="14.4" x14ac:dyDescent="0.3">
      <c r="A212" s="51" t="s">
        <v>243</v>
      </c>
      <c r="B212" s="32" t="s">
        <v>17</v>
      </c>
      <c r="C212" s="32" t="s">
        <v>17</v>
      </c>
      <c r="D212" s="32" t="s">
        <v>17</v>
      </c>
      <c r="E212" s="32" t="s">
        <v>17</v>
      </c>
      <c r="F212" s="34" t="s">
        <v>17</v>
      </c>
      <c r="G212" s="34">
        <f t="shared" si="5"/>
        <v>23.72</v>
      </c>
      <c r="H212" s="42" t="s">
        <v>242</v>
      </c>
      <c r="I212" s="34">
        <v>23.72</v>
      </c>
      <c r="J212" s="34">
        <v>1</v>
      </c>
      <c r="K212" s="42" t="s">
        <v>166</v>
      </c>
    </row>
    <row r="213" spans="1:11" s="45" customFormat="1" ht="14.4" x14ac:dyDescent="0.3">
      <c r="A213" s="51" t="s">
        <v>243</v>
      </c>
      <c r="B213" s="32" t="s">
        <v>17</v>
      </c>
      <c r="C213" s="32" t="s">
        <v>17</v>
      </c>
      <c r="D213" s="32" t="s">
        <v>17</v>
      </c>
      <c r="E213" s="32" t="s">
        <v>17</v>
      </c>
      <c r="F213" s="34" t="s">
        <v>17</v>
      </c>
      <c r="G213" s="34">
        <f t="shared" si="5"/>
        <v>26.84</v>
      </c>
      <c r="H213" s="42" t="s">
        <v>242</v>
      </c>
      <c r="I213" s="34">
        <v>26.84</v>
      </c>
      <c r="J213" s="34">
        <v>1</v>
      </c>
      <c r="K213" s="42" t="s">
        <v>166</v>
      </c>
    </row>
    <row r="214" spans="1:11" s="45" customFormat="1" ht="14.4" x14ac:dyDescent="0.3">
      <c r="A214" s="51" t="s">
        <v>243</v>
      </c>
      <c r="B214" s="32" t="s">
        <v>17</v>
      </c>
      <c r="C214" s="32" t="s">
        <v>17</v>
      </c>
      <c r="D214" s="32" t="s">
        <v>17</v>
      </c>
      <c r="E214" s="32" t="s">
        <v>17</v>
      </c>
      <c r="F214" s="34" t="s">
        <v>17</v>
      </c>
      <c r="G214" s="34">
        <f t="shared" si="5"/>
        <v>23.72</v>
      </c>
      <c r="H214" s="42" t="s">
        <v>242</v>
      </c>
      <c r="I214" s="34">
        <v>23.72</v>
      </c>
      <c r="J214" s="34">
        <v>1</v>
      </c>
      <c r="K214" s="42" t="s">
        <v>166</v>
      </c>
    </row>
    <row r="215" spans="1:11" s="44" customFormat="1" ht="26.4" x14ac:dyDescent="0.25">
      <c r="A215" s="36" t="s">
        <v>244</v>
      </c>
      <c r="B215" s="37" t="s">
        <v>17</v>
      </c>
      <c r="C215" s="37" t="s">
        <v>17</v>
      </c>
      <c r="D215" s="37" t="s">
        <v>17</v>
      </c>
      <c r="E215" s="37" t="s">
        <v>17</v>
      </c>
      <c r="F215" s="38">
        <v>3276</v>
      </c>
      <c r="G215" s="38">
        <f>SUM(G216:G255)</f>
        <v>3278.2400000000002</v>
      </c>
      <c r="H215" s="39" t="s">
        <v>17</v>
      </c>
      <c r="I215" s="39" t="s">
        <v>17</v>
      </c>
      <c r="J215" s="39" t="s">
        <v>17</v>
      </c>
      <c r="K215" s="39" t="s">
        <v>17</v>
      </c>
    </row>
    <row r="216" spans="1:11" s="45" customFormat="1" ht="14.4" x14ac:dyDescent="0.3">
      <c r="A216" s="40" t="s">
        <v>197</v>
      </c>
      <c r="B216" s="32" t="s">
        <v>17</v>
      </c>
      <c r="C216" s="32" t="s">
        <v>17</v>
      </c>
      <c r="D216" s="32" t="s">
        <v>17</v>
      </c>
      <c r="E216" s="32" t="s">
        <v>17</v>
      </c>
      <c r="F216" s="34" t="s">
        <v>17</v>
      </c>
      <c r="G216" s="34">
        <f t="shared" si="5"/>
        <v>19.84</v>
      </c>
      <c r="H216" s="42" t="s">
        <v>245</v>
      </c>
      <c r="I216" s="34">
        <v>9.9220000000000003E-3</v>
      </c>
      <c r="J216" s="34">
        <v>2000</v>
      </c>
      <c r="K216" s="42" t="s">
        <v>152</v>
      </c>
    </row>
    <row r="217" spans="1:11" s="45" customFormat="1" ht="14.4" x14ac:dyDescent="0.3">
      <c r="A217" s="40" t="s">
        <v>246</v>
      </c>
      <c r="B217" s="32" t="s">
        <v>17</v>
      </c>
      <c r="C217" s="32" t="s">
        <v>17</v>
      </c>
      <c r="D217" s="32" t="s">
        <v>17</v>
      </c>
      <c r="E217" s="32" t="s">
        <v>17</v>
      </c>
      <c r="F217" s="34" t="s">
        <v>17</v>
      </c>
      <c r="G217" s="34">
        <f t="shared" si="5"/>
        <v>8.7899999999999991</v>
      </c>
      <c r="H217" s="42" t="s">
        <v>178</v>
      </c>
      <c r="I217" s="34">
        <v>2.93</v>
      </c>
      <c r="J217" s="34">
        <v>3</v>
      </c>
      <c r="K217" s="42" t="s">
        <v>161</v>
      </c>
    </row>
    <row r="218" spans="1:11" s="45" customFormat="1" ht="14.4" x14ac:dyDescent="0.3">
      <c r="A218" s="40" t="s">
        <v>247</v>
      </c>
      <c r="B218" s="32" t="s">
        <v>17</v>
      </c>
      <c r="C218" s="32" t="s">
        <v>17</v>
      </c>
      <c r="D218" s="32" t="s">
        <v>17</v>
      </c>
      <c r="E218" s="32" t="s">
        <v>17</v>
      </c>
      <c r="F218" s="34" t="s">
        <v>17</v>
      </c>
      <c r="G218" s="34">
        <f t="shared" si="5"/>
        <v>28.44</v>
      </c>
      <c r="H218" s="42" t="s">
        <v>178</v>
      </c>
      <c r="I218" s="34">
        <v>4.74</v>
      </c>
      <c r="J218" s="34">
        <v>6</v>
      </c>
      <c r="K218" s="42" t="s">
        <v>161</v>
      </c>
    </row>
    <row r="219" spans="1:11" s="45" customFormat="1" ht="14.4" x14ac:dyDescent="0.3">
      <c r="A219" s="40" t="s">
        <v>248</v>
      </c>
      <c r="B219" s="32" t="s">
        <v>17</v>
      </c>
      <c r="C219" s="32" t="s">
        <v>17</v>
      </c>
      <c r="D219" s="32" t="s">
        <v>17</v>
      </c>
      <c r="E219" s="32" t="s">
        <v>17</v>
      </c>
      <c r="F219" s="34" t="s">
        <v>17</v>
      </c>
      <c r="G219" s="34">
        <f t="shared" si="5"/>
        <v>19.600000000000001</v>
      </c>
      <c r="H219" s="42" t="s">
        <v>189</v>
      </c>
      <c r="I219" s="34">
        <v>1.9599999999999999E-2</v>
      </c>
      <c r="J219" s="34">
        <v>1000</v>
      </c>
      <c r="K219" s="42" t="s">
        <v>166</v>
      </c>
    </row>
    <row r="220" spans="1:11" s="45" customFormat="1" ht="14.4" x14ac:dyDescent="0.3">
      <c r="A220" s="40" t="s">
        <v>249</v>
      </c>
      <c r="B220" s="32" t="s">
        <v>17</v>
      </c>
      <c r="C220" s="32" t="s">
        <v>17</v>
      </c>
      <c r="D220" s="32" t="s">
        <v>17</v>
      </c>
      <c r="E220" s="32" t="s">
        <v>17</v>
      </c>
      <c r="F220" s="34" t="s">
        <v>17</v>
      </c>
      <c r="G220" s="34">
        <f t="shared" si="5"/>
        <v>109.76</v>
      </c>
      <c r="H220" s="42" t="s">
        <v>189</v>
      </c>
      <c r="I220" s="34">
        <v>1.0975999999999999</v>
      </c>
      <c r="J220" s="34">
        <v>100</v>
      </c>
      <c r="K220" s="42" t="s">
        <v>155</v>
      </c>
    </row>
    <row r="221" spans="1:11" s="45" customFormat="1" ht="14.4" x14ac:dyDescent="0.3">
      <c r="A221" s="40" t="s">
        <v>249</v>
      </c>
      <c r="B221" s="32" t="s">
        <v>17</v>
      </c>
      <c r="C221" s="32" t="s">
        <v>17</v>
      </c>
      <c r="D221" s="32" t="s">
        <v>17</v>
      </c>
      <c r="E221" s="32" t="s">
        <v>17</v>
      </c>
      <c r="F221" s="34" t="s">
        <v>17</v>
      </c>
      <c r="G221" s="34">
        <f t="shared" si="5"/>
        <v>9.92</v>
      </c>
      <c r="H221" s="42" t="s">
        <v>245</v>
      </c>
      <c r="I221" s="34">
        <v>0.99219999999999997</v>
      </c>
      <c r="J221" s="34">
        <v>10</v>
      </c>
      <c r="K221" s="42" t="s">
        <v>155</v>
      </c>
    </row>
    <row r="222" spans="1:11" s="45" customFormat="1" ht="26.4" x14ac:dyDescent="0.3">
      <c r="A222" s="40" t="s">
        <v>250</v>
      </c>
      <c r="B222" s="32" t="s">
        <v>17</v>
      </c>
      <c r="C222" s="32" t="s">
        <v>17</v>
      </c>
      <c r="D222" s="32" t="s">
        <v>17</v>
      </c>
      <c r="E222" s="32" t="s">
        <v>17</v>
      </c>
      <c r="F222" s="34" t="s">
        <v>17</v>
      </c>
      <c r="G222" s="34">
        <f t="shared" si="5"/>
        <v>49.39</v>
      </c>
      <c r="H222" s="42" t="s">
        <v>160</v>
      </c>
      <c r="I222" s="34">
        <v>7.056</v>
      </c>
      <c r="J222" s="34">
        <v>7</v>
      </c>
      <c r="K222" s="42" t="s">
        <v>161</v>
      </c>
    </row>
    <row r="223" spans="1:11" s="45" customFormat="1" ht="26.4" x14ac:dyDescent="0.3">
      <c r="A223" s="40" t="s">
        <v>250</v>
      </c>
      <c r="B223" s="32" t="s">
        <v>17</v>
      </c>
      <c r="C223" s="32" t="s">
        <v>17</v>
      </c>
      <c r="D223" s="32" t="s">
        <v>17</v>
      </c>
      <c r="E223" s="32" t="s">
        <v>17</v>
      </c>
      <c r="F223" s="34" t="s">
        <v>17</v>
      </c>
      <c r="G223" s="34">
        <f t="shared" si="5"/>
        <v>232.85</v>
      </c>
      <c r="H223" s="42" t="s">
        <v>160</v>
      </c>
      <c r="I223" s="34">
        <v>7.0559999999999998E-2</v>
      </c>
      <c r="J223" s="34">
        <v>3300</v>
      </c>
      <c r="K223" s="42" t="s">
        <v>161</v>
      </c>
    </row>
    <row r="224" spans="1:11" s="45" customFormat="1" ht="14.4" x14ac:dyDescent="0.3">
      <c r="A224" s="40" t="s">
        <v>195</v>
      </c>
      <c r="B224" s="32" t="s">
        <v>17</v>
      </c>
      <c r="C224" s="32" t="s">
        <v>17</v>
      </c>
      <c r="D224" s="32" t="s">
        <v>17</v>
      </c>
      <c r="E224" s="32" t="s">
        <v>17</v>
      </c>
      <c r="F224" s="34" t="s">
        <v>17</v>
      </c>
      <c r="G224" s="34">
        <f t="shared" si="5"/>
        <v>33.6</v>
      </c>
      <c r="H224" s="42" t="s">
        <v>189</v>
      </c>
      <c r="I224" s="34">
        <v>6.7199999999999996E-2</v>
      </c>
      <c r="J224" s="34">
        <v>500</v>
      </c>
      <c r="K224" s="42" t="s">
        <v>158</v>
      </c>
    </row>
    <row r="225" spans="1:11" s="45" customFormat="1" ht="14.4" x14ac:dyDescent="0.3">
      <c r="A225" s="40" t="s">
        <v>195</v>
      </c>
      <c r="B225" s="32" t="s">
        <v>17</v>
      </c>
      <c r="C225" s="32" t="s">
        <v>17</v>
      </c>
      <c r="D225" s="32" t="s">
        <v>17</v>
      </c>
      <c r="E225" s="32" t="s">
        <v>17</v>
      </c>
      <c r="F225" s="34" t="s">
        <v>17</v>
      </c>
      <c r="G225" s="34">
        <f t="shared" si="5"/>
        <v>109.76</v>
      </c>
      <c r="H225" s="42" t="s">
        <v>189</v>
      </c>
      <c r="I225" s="34">
        <v>1.0976E-2</v>
      </c>
      <c r="J225" s="34">
        <v>10000</v>
      </c>
      <c r="K225" s="42" t="s">
        <v>158</v>
      </c>
    </row>
    <row r="226" spans="1:11" s="45" customFormat="1" ht="14.4" x14ac:dyDescent="0.3">
      <c r="A226" s="40" t="s">
        <v>251</v>
      </c>
      <c r="B226" s="32" t="s">
        <v>17</v>
      </c>
      <c r="C226" s="32" t="s">
        <v>17</v>
      </c>
      <c r="D226" s="32" t="s">
        <v>17</v>
      </c>
      <c r="E226" s="32" t="s">
        <v>17</v>
      </c>
      <c r="F226" s="34" t="s">
        <v>17</v>
      </c>
      <c r="G226" s="34">
        <f t="shared" si="5"/>
        <v>165.76</v>
      </c>
      <c r="H226" s="42" t="s">
        <v>189</v>
      </c>
      <c r="I226" s="34">
        <v>0.82879999999999998</v>
      </c>
      <c r="J226" s="34">
        <v>200</v>
      </c>
      <c r="K226" s="42" t="s">
        <v>158</v>
      </c>
    </row>
    <row r="227" spans="1:11" s="45" customFormat="1" ht="26.4" x14ac:dyDescent="0.3">
      <c r="A227" s="40" t="s">
        <v>252</v>
      </c>
      <c r="B227" s="32" t="s">
        <v>17</v>
      </c>
      <c r="C227" s="32" t="s">
        <v>17</v>
      </c>
      <c r="D227" s="32" t="s">
        <v>17</v>
      </c>
      <c r="E227" s="32" t="s">
        <v>17</v>
      </c>
      <c r="F227" s="34" t="s">
        <v>17</v>
      </c>
      <c r="G227" s="34">
        <f t="shared" si="5"/>
        <v>6.16</v>
      </c>
      <c r="H227" s="42" t="s">
        <v>160</v>
      </c>
      <c r="I227" s="34">
        <v>0.61599999999999999</v>
      </c>
      <c r="J227" s="34">
        <v>10</v>
      </c>
      <c r="K227" s="42" t="s">
        <v>152</v>
      </c>
    </row>
    <row r="228" spans="1:11" s="45" customFormat="1" ht="26.4" x14ac:dyDescent="0.3">
      <c r="A228" s="40" t="s">
        <v>253</v>
      </c>
      <c r="B228" s="32" t="s">
        <v>17</v>
      </c>
      <c r="C228" s="32" t="s">
        <v>17</v>
      </c>
      <c r="D228" s="32" t="s">
        <v>17</v>
      </c>
      <c r="E228" s="32" t="s">
        <v>17</v>
      </c>
      <c r="F228" s="34" t="s">
        <v>17</v>
      </c>
      <c r="G228" s="34">
        <f t="shared" si="5"/>
        <v>7.84</v>
      </c>
      <c r="H228" s="42" t="s">
        <v>160</v>
      </c>
      <c r="I228" s="34">
        <v>0.78400000000000003</v>
      </c>
      <c r="J228" s="34">
        <v>10</v>
      </c>
      <c r="K228" s="42" t="s">
        <v>152</v>
      </c>
    </row>
    <row r="229" spans="1:11" s="45" customFormat="1" ht="14.4" x14ac:dyDescent="0.3">
      <c r="A229" s="40" t="s">
        <v>254</v>
      </c>
      <c r="B229" s="32" t="s">
        <v>17</v>
      </c>
      <c r="C229" s="32" t="s">
        <v>17</v>
      </c>
      <c r="D229" s="32" t="s">
        <v>17</v>
      </c>
      <c r="E229" s="32" t="s">
        <v>17</v>
      </c>
      <c r="F229" s="34" t="s">
        <v>17</v>
      </c>
      <c r="G229" s="34">
        <f t="shared" si="5"/>
        <v>9.52</v>
      </c>
      <c r="H229" s="42" t="s">
        <v>189</v>
      </c>
      <c r="I229" s="34">
        <v>1.9040000000000001E-2</v>
      </c>
      <c r="J229" s="34">
        <v>500</v>
      </c>
      <c r="K229" s="42" t="s">
        <v>152</v>
      </c>
    </row>
    <row r="230" spans="1:11" s="45" customFormat="1" ht="14.4" x14ac:dyDescent="0.3">
      <c r="A230" s="40" t="s">
        <v>255</v>
      </c>
      <c r="B230" s="32" t="s">
        <v>17</v>
      </c>
      <c r="C230" s="32" t="s">
        <v>17</v>
      </c>
      <c r="D230" s="32" t="s">
        <v>17</v>
      </c>
      <c r="E230" s="32" t="s">
        <v>17</v>
      </c>
      <c r="F230" s="34" t="s">
        <v>17</v>
      </c>
      <c r="G230" s="34">
        <f t="shared" si="5"/>
        <v>7.2</v>
      </c>
      <c r="H230" s="42" t="s">
        <v>189</v>
      </c>
      <c r="I230" s="34">
        <v>2.4E-2</v>
      </c>
      <c r="J230" s="34">
        <v>300</v>
      </c>
      <c r="K230" s="42" t="s">
        <v>166</v>
      </c>
    </row>
    <row r="231" spans="1:11" s="45" customFormat="1" ht="14.4" x14ac:dyDescent="0.3">
      <c r="A231" s="40" t="s">
        <v>256</v>
      </c>
      <c r="B231" s="32" t="s">
        <v>17</v>
      </c>
      <c r="C231" s="32" t="s">
        <v>17</v>
      </c>
      <c r="D231" s="32" t="s">
        <v>17</v>
      </c>
      <c r="E231" s="32" t="s">
        <v>17</v>
      </c>
      <c r="F231" s="34" t="s">
        <v>17</v>
      </c>
      <c r="G231" s="34">
        <f t="shared" si="5"/>
        <v>27.8</v>
      </c>
      <c r="H231" s="42" t="s">
        <v>189</v>
      </c>
      <c r="I231" s="34">
        <v>2.78</v>
      </c>
      <c r="J231" s="34">
        <v>10</v>
      </c>
      <c r="K231" s="42" t="s">
        <v>155</v>
      </c>
    </row>
    <row r="232" spans="1:11" s="45" customFormat="1" ht="26.4" x14ac:dyDescent="0.3">
      <c r="A232" s="40" t="s">
        <v>257</v>
      </c>
      <c r="B232" s="32" t="s">
        <v>17</v>
      </c>
      <c r="C232" s="32" t="s">
        <v>17</v>
      </c>
      <c r="D232" s="32" t="s">
        <v>17</v>
      </c>
      <c r="E232" s="32" t="s">
        <v>17</v>
      </c>
      <c r="F232" s="34" t="s">
        <v>17</v>
      </c>
      <c r="G232" s="34">
        <f t="shared" si="5"/>
        <v>53.76</v>
      </c>
      <c r="H232" s="42" t="s">
        <v>160</v>
      </c>
      <c r="I232" s="34">
        <v>0.13439999999999999</v>
      </c>
      <c r="J232" s="34">
        <v>400</v>
      </c>
      <c r="K232" s="42" t="s">
        <v>161</v>
      </c>
    </row>
    <row r="233" spans="1:11" s="45" customFormat="1" ht="26.4" x14ac:dyDescent="0.3">
      <c r="A233" s="40" t="s">
        <v>258</v>
      </c>
      <c r="B233" s="32" t="s">
        <v>17</v>
      </c>
      <c r="C233" s="32" t="s">
        <v>17</v>
      </c>
      <c r="D233" s="32" t="s">
        <v>17</v>
      </c>
      <c r="E233" s="32" t="s">
        <v>17</v>
      </c>
      <c r="F233" s="34" t="s">
        <v>17</v>
      </c>
      <c r="G233" s="34">
        <f t="shared" si="5"/>
        <v>40.32</v>
      </c>
      <c r="H233" s="42" t="s">
        <v>160</v>
      </c>
      <c r="I233" s="34">
        <v>13.44</v>
      </c>
      <c r="J233" s="34">
        <v>3</v>
      </c>
      <c r="K233" s="42" t="s">
        <v>161</v>
      </c>
    </row>
    <row r="234" spans="1:11" s="45" customFormat="1" ht="14.4" x14ac:dyDescent="0.3">
      <c r="A234" s="40" t="s">
        <v>259</v>
      </c>
      <c r="B234" s="32" t="s">
        <v>17</v>
      </c>
      <c r="C234" s="32" t="s">
        <v>17</v>
      </c>
      <c r="D234" s="32" t="s">
        <v>17</v>
      </c>
      <c r="E234" s="32" t="s">
        <v>17</v>
      </c>
      <c r="F234" s="34" t="s">
        <v>17</v>
      </c>
      <c r="G234" s="34">
        <f t="shared" si="5"/>
        <v>4.2300000000000004</v>
      </c>
      <c r="H234" s="42" t="s">
        <v>189</v>
      </c>
      <c r="I234" s="34">
        <v>2.1167999999999999E-2</v>
      </c>
      <c r="J234" s="34">
        <v>200</v>
      </c>
      <c r="K234" s="42" t="s">
        <v>158</v>
      </c>
    </row>
    <row r="235" spans="1:11" s="45" customFormat="1" ht="26.4" x14ac:dyDescent="0.3">
      <c r="A235" s="40" t="s">
        <v>260</v>
      </c>
      <c r="B235" s="32" t="s">
        <v>17</v>
      </c>
      <c r="C235" s="32" t="s">
        <v>17</v>
      </c>
      <c r="D235" s="32" t="s">
        <v>17</v>
      </c>
      <c r="E235" s="32" t="s">
        <v>17</v>
      </c>
      <c r="F235" s="34" t="s">
        <v>17</v>
      </c>
      <c r="G235" s="34">
        <f t="shared" si="5"/>
        <v>53.76</v>
      </c>
      <c r="H235" s="42" t="s">
        <v>160</v>
      </c>
      <c r="I235" s="34">
        <v>17.920000000000002</v>
      </c>
      <c r="J235" s="34">
        <v>3</v>
      </c>
      <c r="K235" s="42" t="s">
        <v>161</v>
      </c>
    </row>
    <row r="236" spans="1:11" s="45" customFormat="1" ht="26.4" x14ac:dyDescent="0.3">
      <c r="A236" s="40" t="s">
        <v>261</v>
      </c>
      <c r="B236" s="32" t="s">
        <v>17</v>
      </c>
      <c r="C236" s="32" t="s">
        <v>17</v>
      </c>
      <c r="D236" s="32" t="s">
        <v>17</v>
      </c>
      <c r="E236" s="32" t="s">
        <v>17</v>
      </c>
      <c r="F236" s="34" t="s">
        <v>17</v>
      </c>
      <c r="G236" s="34">
        <f t="shared" si="5"/>
        <v>53.76</v>
      </c>
      <c r="H236" s="42" t="s">
        <v>160</v>
      </c>
      <c r="I236" s="34">
        <v>17.920000000000002</v>
      </c>
      <c r="J236" s="34">
        <v>3</v>
      </c>
      <c r="K236" s="42" t="s">
        <v>161</v>
      </c>
    </row>
    <row r="237" spans="1:11" s="45" customFormat="1" ht="26.4" x14ac:dyDescent="0.3">
      <c r="A237" s="40" t="s">
        <v>262</v>
      </c>
      <c r="B237" s="32" t="s">
        <v>17</v>
      </c>
      <c r="C237" s="32" t="s">
        <v>17</v>
      </c>
      <c r="D237" s="32" t="s">
        <v>17</v>
      </c>
      <c r="E237" s="32" t="s">
        <v>17</v>
      </c>
      <c r="F237" s="34" t="s">
        <v>17</v>
      </c>
      <c r="G237" s="34">
        <f t="shared" si="5"/>
        <v>17.02</v>
      </c>
      <c r="H237" s="42" t="s">
        <v>160</v>
      </c>
      <c r="I237" s="34">
        <v>8.5120000000000005</v>
      </c>
      <c r="J237" s="34">
        <v>2</v>
      </c>
      <c r="K237" s="42" t="s">
        <v>161</v>
      </c>
    </row>
    <row r="238" spans="1:11" s="45" customFormat="1" ht="26.4" x14ac:dyDescent="0.3">
      <c r="A238" s="40" t="s">
        <v>263</v>
      </c>
      <c r="B238" s="32" t="s">
        <v>17</v>
      </c>
      <c r="C238" s="32" t="s">
        <v>17</v>
      </c>
      <c r="D238" s="32" t="s">
        <v>17</v>
      </c>
      <c r="E238" s="32" t="s">
        <v>17</v>
      </c>
      <c r="F238" s="34" t="s">
        <v>17</v>
      </c>
      <c r="G238" s="34">
        <f t="shared" si="5"/>
        <v>100.8</v>
      </c>
      <c r="H238" s="42" t="s">
        <v>160</v>
      </c>
      <c r="I238" s="34">
        <v>10.08</v>
      </c>
      <c r="J238" s="34">
        <v>10</v>
      </c>
      <c r="K238" s="42" t="s">
        <v>161</v>
      </c>
    </row>
    <row r="239" spans="1:11" s="45" customFormat="1" ht="14.4" x14ac:dyDescent="0.3">
      <c r="A239" s="40" t="s">
        <v>264</v>
      </c>
      <c r="B239" s="32" t="s">
        <v>17</v>
      </c>
      <c r="C239" s="32" t="s">
        <v>17</v>
      </c>
      <c r="D239" s="32" t="s">
        <v>17</v>
      </c>
      <c r="E239" s="32" t="s">
        <v>17</v>
      </c>
      <c r="F239" s="34" t="s">
        <v>17</v>
      </c>
      <c r="G239" s="34">
        <f t="shared" si="5"/>
        <v>65.180000000000007</v>
      </c>
      <c r="H239" s="42" t="s">
        <v>189</v>
      </c>
      <c r="I239" s="34">
        <v>1.6295999999999999</v>
      </c>
      <c r="J239" s="34">
        <v>40</v>
      </c>
      <c r="K239" s="42" t="s">
        <v>161</v>
      </c>
    </row>
    <row r="240" spans="1:11" s="45" customFormat="1" ht="14.4" x14ac:dyDescent="0.3">
      <c r="A240" s="40" t="s">
        <v>265</v>
      </c>
      <c r="B240" s="32" t="s">
        <v>17</v>
      </c>
      <c r="C240" s="32" t="s">
        <v>17</v>
      </c>
      <c r="D240" s="32" t="s">
        <v>17</v>
      </c>
      <c r="E240" s="32" t="s">
        <v>17</v>
      </c>
      <c r="F240" s="34" t="s">
        <v>17</v>
      </c>
      <c r="G240" s="34">
        <f t="shared" si="5"/>
        <v>48.4</v>
      </c>
      <c r="H240" s="42" t="s">
        <v>209</v>
      </c>
      <c r="I240" s="34">
        <v>0.96799999999999997</v>
      </c>
      <c r="J240" s="34">
        <v>50</v>
      </c>
      <c r="K240" s="42" t="s">
        <v>158</v>
      </c>
    </row>
    <row r="241" spans="1:11" s="45" customFormat="1" ht="14.4" x14ac:dyDescent="0.3">
      <c r="A241" s="40" t="s">
        <v>266</v>
      </c>
      <c r="B241" s="32" t="s">
        <v>17</v>
      </c>
      <c r="C241" s="32" t="s">
        <v>17</v>
      </c>
      <c r="D241" s="32" t="s">
        <v>17</v>
      </c>
      <c r="E241" s="32" t="s">
        <v>17</v>
      </c>
      <c r="F241" s="34" t="s">
        <v>17</v>
      </c>
      <c r="G241" s="34">
        <f t="shared" si="5"/>
        <v>72.8</v>
      </c>
      <c r="H241" s="42" t="s">
        <v>192</v>
      </c>
      <c r="I241" s="34">
        <v>0.72799999999999998</v>
      </c>
      <c r="J241" s="34">
        <v>100</v>
      </c>
      <c r="K241" s="42" t="s">
        <v>155</v>
      </c>
    </row>
    <row r="242" spans="1:11" s="45" customFormat="1" ht="14.4" x14ac:dyDescent="0.3">
      <c r="A242" s="40" t="s">
        <v>266</v>
      </c>
      <c r="B242" s="32" t="s">
        <v>17</v>
      </c>
      <c r="C242" s="32" t="s">
        <v>17</v>
      </c>
      <c r="D242" s="32" t="s">
        <v>17</v>
      </c>
      <c r="E242" s="32" t="s">
        <v>17</v>
      </c>
      <c r="F242" s="34" t="s">
        <v>17</v>
      </c>
      <c r="G242" s="34">
        <f t="shared" si="5"/>
        <v>73.92</v>
      </c>
      <c r="H242" s="42" t="s">
        <v>237</v>
      </c>
      <c r="I242" s="34">
        <v>1.8480000000000001</v>
      </c>
      <c r="J242" s="34">
        <v>40</v>
      </c>
      <c r="K242" s="42" t="s">
        <v>155</v>
      </c>
    </row>
    <row r="243" spans="1:11" s="45" customFormat="1" ht="14.4" x14ac:dyDescent="0.3">
      <c r="A243" s="40" t="s">
        <v>267</v>
      </c>
      <c r="B243" s="32" t="s">
        <v>17</v>
      </c>
      <c r="C243" s="32" t="s">
        <v>17</v>
      </c>
      <c r="D243" s="32" t="s">
        <v>17</v>
      </c>
      <c r="E243" s="32" t="s">
        <v>17</v>
      </c>
      <c r="F243" s="34" t="s">
        <v>17</v>
      </c>
      <c r="G243" s="34">
        <f t="shared" si="5"/>
        <v>145.6</v>
      </c>
      <c r="H243" s="42" t="s">
        <v>192</v>
      </c>
      <c r="I243" s="34">
        <v>0.72799999999999998</v>
      </c>
      <c r="J243" s="34">
        <v>200</v>
      </c>
      <c r="K243" s="42" t="s">
        <v>158</v>
      </c>
    </row>
    <row r="244" spans="1:11" s="45" customFormat="1" ht="26.4" x14ac:dyDescent="0.3">
      <c r="A244" s="40" t="s">
        <v>268</v>
      </c>
      <c r="B244" s="32" t="s">
        <v>17</v>
      </c>
      <c r="C244" s="32" t="s">
        <v>17</v>
      </c>
      <c r="D244" s="32" t="s">
        <v>17</v>
      </c>
      <c r="E244" s="32" t="s">
        <v>17</v>
      </c>
      <c r="F244" s="34" t="s">
        <v>17</v>
      </c>
      <c r="G244" s="34">
        <f t="shared" si="5"/>
        <v>56</v>
      </c>
      <c r="H244" s="42" t="s">
        <v>160</v>
      </c>
      <c r="I244" s="34">
        <v>28</v>
      </c>
      <c r="J244" s="34">
        <v>2</v>
      </c>
      <c r="K244" s="42" t="s">
        <v>161</v>
      </c>
    </row>
    <row r="245" spans="1:11" s="45" customFormat="1" ht="14.4" x14ac:dyDescent="0.3">
      <c r="A245" s="40" t="s">
        <v>269</v>
      </c>
      <c r="B245" s="32" t="s">
        <v>17</v>
      </c>
      <c r="C245" s="32" t="s">
        <v>17</v>
      </c>
      <c r="D245" s="32" t="s">
        <v>17</v>
      </c>
      <c r="E245" s="32" t="s">
        <v>17</v>
      </c>
      <c r="F245" s="34" t="s">
        <v>17</v>
      </c>
      <c r="G245" s="34">
        <f t="shared" si="5"/>
        <v>156.78</v>
      </c>
      <c r="H245" s="42" t="s">
        <v>189</v>
      </c>
      <c r="I245" s="34">
        <v>1.5677760000000001</v>
      </c>
      <c r="J245" s="34">
        <v>100</v>
      </c>
      <c r="K245" s="42" t="s">
        <v>158</v>
      </c>
    </row>
    <row r="246" spans="1:11" s="45" customFormat="1" ht="14.4" x14ac:dyDescent="0.3">
      <c r="A246" s="40" t="s">
        <v>238</v>
      </c>
      <c r="B246" s="32" t="s">
        <v>17</v>
      </c>
      <c r="C246" s="32" t="s">
        <v>17</v>
      </c>
      <c r="D246" s="32" t="s">
        <v>17</v>
      </c>
      <c r="E246" s="32" t="s">
        <v>17</v>
      </c>
      <c r="F246" s="34" t="s">
        <v>17</v>
      </c>
      <c r="G246" s="34">
        <f t="shared" si="5"/>
        <v>98.94</v>
      </c>
      <c r="H246" s="42" t="s">
        <v>178</v>
      </c>
      <c r="I246" s="34">
        <v>49.47</v>
      </c>
      <c r="J246" s="34">
        <v>2</v>
      </c>
      <c r="K246" s="42" t="s">
        <v>161</v>
      </c>
    </row>
    <row r="247" spans="1:11" s="45" customFormat="1" ht="14.4" x14ac:dyDescent="0.3">
      <c r="A247" s="40" t="s">
        <v>270</v>
      </c>
      <c r="B247" s="32" t="s">
        <v>17</v>
      </c>
      <c r="C247" s="32" t="s">
        <v>17</v>
      </c>
      <c r="D247" s="32" t="s">
        <v>17</v>
      </c>
      <c r="E247" s="32" t="s">
        <v>17</v>
      </c>
      <c r="F247" s="34" t="s">
        <v>17</v>
      </c>
      <c r="G247" s="34">
        <f t="shared" si="5"/>
        <v>203.1</v>
      </c>
      <c r="H247" s="42" t="s">
        <v>178</v>
      </c>
      <c r="I247" s="34">
        <v>6.7699499999999997</v>
      </c>
      <c r="J247" s="34">
        <v>30</v>
      </c>
      <c r="K247" s="42" t="s">
        <v>161</v>
      </c>
    </row>
    <row r="248" spans="1:11" s="45" customFormat="1" ht="14.4" x14ac:dyDescent="0.3">
      <c r="A248" s="40" t="s">
        <v>271</v>
      </c>
      <c r="B248" s="32" t="s">
        <v>17</v>
      </c>
      <c r="C248" s="32" t="s">
        <v>17</v>
      </c>
      <c r="D248" s="32" t="s">
        <v>17</v>
      </c>
      <c r="E248" s="32" t="s">
        <v>17</v>
      </c>
      <c r="F248" s="34" t="s">
        <v>17</v>
      </c>
      <c r="G248" s="34">
        <f t="shared" si="5"/>
        <v>43.86</v>
      </c>
      <c r="H248" s="42" t="s">
        <v>70</v>
      </c>
      <c r="I248" s="34">
        <v>1.7544999999999999</v>
      </c>
      <c r="J248" s="34">
        <v>25</v>
      </c>
      <c r="K248" s="42" t="s">
        <v>161</v>
      </c>
    </row>
    <row r="249" spans="1:11" s="45" customFormat="1" ht="14.4" x14ac:dyDescent="0.3">
      <c r="A249" s="40" t="s">
        <v>168</v>
      </c>
      <c r="B249" s="32" t="s">
        <v>17</v>
      </c>
      <c r="C249" s="32" t="s">
        <v>17</v>
      </c>
      <c r="D249" s="32" t="s">
        <v>17</v>
      </c>
      <c r="E249" s="32" t="s">
        <v>17</v>
      </c>
      <c r="F249" s="34" t="s">
        <v>17</v>
      </c>
      <c r="G249" s="34">
        <f t="shared" si="5"/>
        <v>251.68</v>
      </c>
      <c r="H249" s="42" t="s">
        <v>70</v>
      </c>
      <c r="I249" s="34">
        <v>1.2584</v>
      </c>
      <c r="J249" s="34">
        <v>200</v>
      </c>
      <c r="K249" s="42" t="s">
        <v>166</v>
      </c>
    </row>
    <row r="250" spans="1:11" s="45" customFormat="1" ht="14.4" x14ac:dyDescent="0.3">
      <c r="A250" s="40" t="s">
        <v>168</v>
      </c>
      <c r="B250" s="32" t="s">
        <v>17</v>
      </c>
      <c r="C250" s="32" t="s">
        <v>17</v>
      </c>
      <c r="D250" s="32" t="s">
        <v>17</v>
      </c>
      <c r="E250" s="32" t="s">
        <v>17</v>
      </c>
      <c r="F250" s="34" t="s">
        <v>17</v>
      </c>
      <c r="G250" s="34">
        <f t="shared" si="5"/>
        <v>414.01</v>
      </c>
      <c r="H250" s="42" t="s">
        <v>70</v>
      </c>
      <c r="I250" s="34">
        <v>1.2584</v>
      </c>
      <c r="J250" s="34">
        <v>329</v>
      </c>
      <c r="K250" s="42" t="s">
        <v>152</v>
      </c>
    </row>
    <row r="251" spans="1:11" s="45" customFormat="1" ht="14.4" x14ac:dyDescent="0.3">
      <c r="A251" s="40" t="s">
        <v>270</v>
      </c>
      <c r="B251" s="32" t="s">
        <v>17</v>
      </c>
      <c r="C251" s="32" t="s">
        <v>17</v>
      </c>
      <c r="D251" s="32" t="s">
        <v>17</v>
      </c>
      <c r="E251" s="32" t="s">
        <v>17</v>
      </c>
      <c r="F251" s="34" t="s">
        <v>17</v>
      </c>
      <c r="G251" s="34">
        <f t="shared" si="5"/>
        <v>203.1</v>
      </c>
      <c r="H251" s="42" t="s">
        <v>178</v>
      </c>
      <c r="I251" s="34">
        <v>6.7699499999999997</v>
      </c>
      <c r="J251" s="34">
        <v>30</v>
      </c>
      <c r="K251" s="42" t="s">
        <v>161</v>
      </c>
    </row>
    <row r="252" spans="1:11" s="45" customFormat="1" ht="14.4" x14ac:dyDescent="0.3">
      <c r="A252" s="40" t="s">
        <v>239</v>
      </c>
      <c r="B252" s="32" t="s">
        <v>17</v>
      </c>
      <c r="C252" s="32" t="s">
        <v>17</v>
      </c>
      <c r="D252" s="32" t="s">
        <v>17</v>
      </c>
      <c r="E252" s="32" t="s">
        <v>17</v>
      </c>
      <c r="F252" s="34" t="s">
        <v>17</v>
      </c>
      <c r="G252" s="34">
        <f t="shared" si="5"/>
        <v>188.16</v>
      </c>
      <c r="H252" s="42" t="s">
        <v>175</v>
      </c>
      <c r="I252" s="34">
        <v>3.7631000000000001</v>
      </c>
      <c r="J252" s="34">
        <v>50</v>
      </c>
      <c r="K252" s="42" t="s">
        <v>155</v>
      </c>
    </row>
    <row r="253" spans="1:11" s="45" customFormat="1" ht="14.4" x14ac:dyDescent="0.3">
      <c r="A253" s="40" t="s">
        <v>272</v>
      </c>
      <c r="B253" s="32" t="s">
        <v>17</v>
      </c>
      <c r="C253" s="32" t="s">
        <v>17</v>
      </c>
      <c r="D253" s="32" t="s">
        <v>17</v>
      </c>
      <c r="E253" s="32" t="s">
        <v>17</v>
      </c>
      <c r="F253" s="34" t="s">
        <v>17</v>
      </c>
      <c r="G253" s="34">
        <f t="shared" si="5"/>
        <v>53.72</v>
      </c>
      <c r="H253" s="42" t="s">
        <v>157</v>
      </c>
      <c r="I253" s="34">
        <v>2.6861999999999999</v>
      </c>
      <c r="J253" s="34">
        <v>20</v>
      </c>
      <c r="K253" s="42" t="s">
        <v>152</v>
      </c>
    </row>
    <row r="254" spans="1:11" s="45" customFormat="1" ht="14.4" x14ac:dyDescent="0.3">
      <c r="A254" s="40" t="s">
        <v>273</v>
      </c>
      <c r="B254" s="32" t="s">
        <v>17</v>
      </c>
      <c r="C254" s="32" t="s">
        <v>17</v>
      </c>
      <c r="D254" s="32" t="s">
        <v>17</v>
      </c>
      <c r="E254" s="32" t="s">
        <v>17</v>
      </c>
      <c r="F254" s="34" t="s">
        <v>17</v>
      </c>
      <c r="G254" s="34">
        <f t="shared" si="5"/>
        <v>8.06</v>
      </c>
      <c r="H254" s="42" t="s">
        <v>157</v>
      </c>
      <c r="I254" s="34">
        <v>2.6862E-2</v>
      </c>
      <c r="J254" s="34">
        <v>300</v>
      </c>
      <c r="K254" s="42" t="s">
        <v>158</v>
      </c>
    </row>
    <row r="255" spans="1:11" s="45" customFormat="1" ht="14.4" x14ac:dyDescent="0.3">
      <c r="A255" s="40" t="s">
        <v>274</v>
      </c>
      <c r="B255" s="32" t="s">
        <v>17</v>
      </c>
      <c r="C255" s="32" t="s">
        <v>17</v>
      </c>
      <c r="D255" s="32" t="s">
        <v>17</v>
      </c>
      <c r="E255" s="32" t="s">
        <v>17</v>
      </c>
      <c r="F255" s="34" t="s">
        <v>17</v>
      </c>
      <c r="G255" s="34">
        <f t="shared" si="5"/>
        <v>25.05</v>
      </c>
      <c r="H255" s="42" t="s">
        <v>175</v>
      </c>
      <c r="I255" s="34">
        <v>2.7829999999999999</v>
      </c>
      <c r="J255" s="34">
        <v>9</v>
      </c>
      <c r="K255" s="42" t="s">
        <v>155</v>
      </c>
    </row>
    <row r="256" spans="1:11" s="33" customFormat="1" ht="13.2" x14ac:dyDescent="0.25">
      <c r="A256" s="26" t="s">
        <v>14</v>
      </c>
      <c r="B256" s="27"/>
      <c r="C256" s="27"/>
      <c r="D256" s="27"/>
      <c r="E256" s="27"/>
      <c r="F256" s="52">
        <f>SUM(F257:F411)</f>
        <v>26711</v>
      </c>
      <c r="G256" s="52">
        <f>G257+G322+G404+G411</f>
        <v>26711</v>
      </c>
      <c r="H256" s="27" t="s">
        <v>17</v>
      </c>
      <c r="I256" s="27" t="s">
        <v>17</v>
      </c>
      <c r="J256" s="27" t="s">
        <v>17</v>
      </c>
      <c r="K256" s="27" t="s">
        <v>17</v>
      </c>
    </row>
    <row r="257" spans="1:11" s="33" customFormat="1" ht="13.2" x14ac:dyDescent="0.25">
      <c r="A257" s="36" t="s">
        <v>275</v>
      </c>
      <c r="B257" s="37" t="s">
        <v>17</v>
      </c>
      <c r="C257" s="37" t="s">
        <v>17</v>
      </c>
      <c r="D257" s="37" t="s">
        <v>17</v>
      </c>
      <c r="E257" s="37" t="s">
        <v>17</v>
      </c>
      <c r="F257" s="38">
        <v>10961</v>
      </c>
      <c r="G257" s="38">
        <f>SUM(G258:G321)</f>
        <v>10960.720000000003</v>
      </c>
      <c r="H257" s="39" t="s">
        <v>17</v>
      </c>
      <c r="I257" s="39" t="s">
        <v>17</v>
      </c>
      <c r="J257" s="39" t="s">
        <v>17</v>
      </c>
      <c r="K257" s="53" t="s">
        <v>17</v>
      </c>
    </row>
    <row r="258" spans="1:11" s="30" customFormat="1" ht="13.2" x14ac:dyDescent="0.25">
      <c r="A258" s="54" t="s">
        <v>276</v>
      </c>
      <c r="B258" s="32" t="s">
        <v>17</v>
      </c>
      <c r="C258" s="32" t="s">
        <v>17</v>
      </c>
      <c r="D258" s="32" t="s">
        <v>17</v>
      </c>
      <c r="E258" s="32" t="s">
        <v>17</v>
      </c>
      <c r="F258" s="34" t="s">
        <v>17</v>
      </c>
      <c r="G258" s="34">
        <f>ROUND(I258*J258,2)</f>
        <v>1376.4</v>
      </c>
      <c r="H258" s="42" t="s">
        <v>277</v>
      </c>
      <c r="I258" s="34">
        <v>2.48</v>
      </c>
      <c r="J258" s="34">
        <v>555</v>
      </c>
      <c r="K258" s="42" t="s">
        <v>278</v>
      </c>
    </row>
    <row r="259" spans="1:11" s="30" customFormat="1" ht="13.2" x14ac:dyDescent="0.25">
      <c r="A259" s="54" t="s">
        <v>276</v>
      </c>
      <c r="B259" s="32" t="s">
        <v>17</v>
      </c>
      <c r="C259" s="32" t="s">
        <v>17</v>
      </c>
      <c r="D259" s="32" t="s">
        <v>17</v>
      </c>
      <c r="E259" s="32" t="s">
        <v>17</v>
      </c>
      <c r="F259" s="34" t="s">
        <v>17</v>
      </c>
      <c r="G259" s="34">
        <f t="shared" ref="G259:G321" si="6">ROUND(I259*J259,2)</f>
        <v>235.2</v>
      </c>
      <c r="H259" s="42" t="s">
        <v>279</v>
      </c>
      <c r="I259" s="34">
        <v>1.68</v>
      </c>
      <c r="J259" s="34">
        <v>140</v>
      </c>
      <c r="K259" s="42" t="s">
        <v>278</v>
      </c>
    </row>
    <row r="260" spans="1:11" s="30" customFormat="1" ht="13.2" x14ac:dyDescent="0.25">
      <c r="A260" s="54" t="s">
        <v>208</v>
      </c>
      <c r="B260" s="32" t="s">
        <v>17</v>
      </c>
      <c r="C260" s="32" t="s">
        <v>17</v>
      </c>
      <c r="D260" s="32" t="s">
        <v>17</v>
      </c>
      <c r="E260" s="32" t="s">
        <v>17</v>
      </c>
      <c r="F260" s="34" t="s">
        <v>17</v>
      </c>
      <c r="G260" s="34">
        <f t="shared" si="6"/>
        <v>88</v>
      </c>
      <c r="H260" s="42" t="s">
        <v>280</v>
      </c>
      <c r="I260" s="34">
        <v>0.1</v>
      </c>
      <c r="J260" s="34">
        <v>880</v>
      </c>
      <c r="K260" s="42" t="s">
        <v>278</v>
      </c>
    </row>
    <row r="261" spans="1:11" s="30" customFormat="1" ht="13.2" x14ac:dyDescent="0.25">
      <c r="A261" s="54" t="s">
        <v>208</v>
      </c>
      <c r="B261" s="32" t="s">
        <v>17</v>
      </c>
      <c r="C261" s="32" t="s">
        <v>17</v>
      </c>
      <c r="D261" s="32" t="s">
        <v>17</v>
      </c>
      <c r="E261" s="32" t="s">
        <v>17</v>
      </c>
      <c r="F261" s="34" t="s">
        <v>17</v>
      </c>
      <c r="G261" s="34">
        <f t="shared" si="6"/>
        <v>40</v>
      </c>
      <c r="H261" s="42" t="s">
        <v>281</v>
      </c>
      <c r="I261" s="34">
        <v>0.04</v>
      </c>
      <c r="J261" s="34">
        <v>1000</v>
      </c>
      <c r="K261" s="42" t="s">
        <v>278</v>
      </c>
    </row>
    <row r="262" spans="1:11" s="30" customFormat="1" ht="13.2" x14ac:dyDescent="0.25">
      <c r="A262" s="54" t="s">
        <v>282</v>
      </c>
      <c r="B262" s="32" t="s">
        <v>17</v>
      </c>
      <c r="C262" s="32" t="s">
        <v>17</v>
      </c>
      <c r="D262" s="32" t="s">
        <v>17</v>
      </c>
      <c r="E262" s="32" t="s">
        <v>17</v>
      </c>
      <c r="F262" s="34" t="s">
        <v>17</v>
      </c>
      <c r="G262" s="34">
        <f t="shared" si="6"/>
        <v>43.5</v>
      </c>
      <c r="H262" s="42" t="s">
        <v>281</v>
      </c>
      <c r="I262" s="34">
        <v>0.87</v>
      </c>
      <c r="J262" s="34">
        <v>50</v>
      </c>
      <c r="K262" s="42" t="s">
        <v>278</v>
      </c>
    </row>
    <row r="263" spans="1:11" s="30" customFormat="1" ht="13.2" x14ac:dyDescent="0.25">
      <c r="A263" s="54" t="s">
        <v>282</v>
      </c>
      <c r="B263" s="32" t="s">
        <v>17</v>
      </c>
      <c r="C263" s="32" t="s">
        <v>17</v>
      </c>
      <c r="D263" s="32" t="s">
        <v>17</v>
      </c>
      <c r="E263" s="32" t="s">
        <v>17</v>
      </c>
      <c r="F263" s="34" t="s">
        <v>17</v>
      </c>
      <c r="G263" s="34">
        <f t="shared" si="6"/>
        <v>60.6</v>
      </c>
      <c r="H263" s="42" t="s">
        <v>283</v>
      </c>
      <c r="I263" s="34">
        <v>1.01</v>
      </c>
      <c r="J263" s="34">
        <v>60</v>
      </c>
      <c r="K263" s="42" t="s">
        <v>278</v>
      </c>
    </row>
    <row r="264" spans="1:11" s="30" customFormat="1" ht="13.2" x14ac:dyDescent="0.25">
      <c r="A264" s="54" t="s">
        <v>284</v>
      </c>
      <c r="B264" s="32" t="s">
        <v>17</v>
      </c>
      <c r="C264" s="32" t="s">
        <v>17</v>
      </c>
      <c r="D264" s="32" t="s">
        <v>17</v>
      </c>
      <c r="E264" s="32" t="s">
        <v>17</v>
      </c>
      <c r="F264" s="34" t="s">
        <v>17</v>
      </c>
      <c r="G264" s="34">
        <f t="shared" si="6"/>
        <v>483.84</v>
      </c>
      <c r="H264" s="42" t="s">
        <v>285</v>
      </c>
      <c r="I264" s="34">
        <v>60.48</v>
      </c>
      <c r="J264" s="34">
        <v>8</v>
      </c>
      <c r="K264" s="42" t="s">
        <v>278</v>
      </c>
    </row>
    <row r="265" spans="1:11" s="30" customFormat="1" ht="13.2" x14ac:dyDescent="0.25">
      <c r="A265" s="54" t="s">
        <v>286</v>
      </c>
      <c r="B265" s="32" t="s">
        <v>17</v>
      </c>
      <c r="C265" s="32" t="s">
        <v>17</v>
      </c>
      <c r="D265" s="32" t="s">
        <v>17</v>
      </c>
      <c r="E265" s="32" t="s">
        <v>17</v>
      </c>
      <c r="F265" s="34" t="s">
        <v>17</v>
      </c>
      <c r="G265" s="34">
        <f t="shared" si="6"/>
        <v>14.76</v>
      </c>
      <c r="H265" s="42" t="s">
        <v>287</v>
      </c>
      <c r="I265" s="34">
        <v>2.46</v>
      </c>
      <c r="J265" s="34">
        <v>6</v>
      </c>
      <c r="K265" s="42" t="s">
        <v>278</v>
      </c>
    </row>
    <row r="266" spans="1:11" s="30" customFormat="1" ht="13.2" x14ac:dyDescent="0.25">
      <c r="A266" s="40" t="s">
        <v>197</v>
      </c>
      <c r="B266" s="32" t="s">
        <v>17</v>
      </c>
      <c r="C266" s="32" t="s">
        <v>17</v>
      </c>
      <c r="D266" s="32" t="s">
        <v>17</v>
      </c>
      <c r="E266" s="32" t="s">
        <v>17</v>
      </c>
      <c r="F266" s="34" t="s">
        <v>17</v>
      </c>
      <c r="G266" s="34">
        <f t="shared" si="6"/>
        <v>620</v>
      </c>
      <c r="H266" s="42" t="s">
        <v>281</v>
      </c>
      <c r="I266" s="34">
        <v>0.2</v>
      </c>
      <c r="J266" s="34">
        <v>3100</v>
      </c>
      <c r="K266" s="42" t="s">
        <v>278</v>
      </c>
    </row>
    <row r="267" spans="1:11" s="30" customFormat="1" ht="13.2" x14ac:dyDescent="0.25">
      <c r="A267" s="40" t="s">
        <v>288</v>
      </c>
      <c r="B267" s="32" t="s">
        <v>17</v>
      </c>
      <c r="C267" s="32" t="s">
        <v>17</v>
      </c>
      <c r="D267" s="32" t="s">
        <v>17</v>
      </c>
      <c r="E267" s="32" t="s">
        <v>17</v>
      </c>
      <c r="F267" s="34" t="s">
        <v>17</v>
      </c>
      <c r="G267" s="34">
        <f t="shared" si="6"/>
        <v>41.18</v>
      </c>
      <c r="H267" s="42" t="s">
        <v>281</v>
      </c>
      <c r="I267" s="34">
        <v>2.7E-2</v>
      </c>
      <c r="J267" s="34">
        <v>1525</v>
      </c>
      <c r="K267" s="42" t="s">
        <v>278</v>
      </c>
    </row>
    <row r="268" spans="1:11" s="30" customFormat="1" ht="13.2" x14ac:dyDescent="0.25">
      <c r="A268" s="40" t="s">
        <v>289</v>
      </c>
      <c r="B268" s="32" t="s">
        <v>17</v>
      </c>
      <c r="C268" s="32" t="s">
        <v>17</v>
      </c>
      <c r="D268" s="32" t="s">
        <v>17</v>
      </c>
      <c r="E268" s="32" t="s">
        <v>17</v>
      </c>
      <c r="F268" s="34" t="s">
        <v>17</v>
      </c>
      <c r="G268" s="34">
        <f t="shared" si="6"/>
        <v>320</v>
      </c>
      <c r="H268" s="42" t="s">
        <v>281</v>
      </c>
      <c r="I268" s="34">
        <v>0.04</v>
      </c>
      <c r="J268" s="34">
        <v>8000</v>
      </c>
      <c r="K268" s="42" t="s">
        <v>278</v>
      </c>
    </row>
    <row r="269" spans="1:11" s="30" customFormat="1" ht="13.2" x14ac:dyDescent="0.25">
      <c r="A269" s="40" t="s">
        <v>290</v>
      </c>
      <c r="B269" s="32" t="s">
        <v>17</v>
      </c>
      <c r="C269" s="32" t="s">
        <v>17</v>
      </c>
      <c r="D269" s="32" t="s">
        <v>17</v>
      </c>
      <c r="E269" s="32" t="s">
        <v>17</v>
      </c>
      <c r="F269" s="34" t="s">
        <v>17</v>
      </c>
      <c r="G269" s="34">
        <f t="shared" si="6"/>
        <v>450</v>
      </c>
      <c r="H269" s="42" t="s">
        <v>281</v>
      </c>
      <c r="I269" s="34">
        <v>0.09</v>
      </c>
      <c r="J269" s="34">
        <v>5000</v>
      </c>
      <c r="K269" s="42" t="s">
        <v>278</v>
      </c>
    </row>
    <row r="270" spans="1:11" s="30" customFormat="1" ht="13.2" x14ac:dyDescent="0.25">
      <c r="A270" s="54" t="s">
        <v>291</v>
      </c>
      <c r="B270" s="32" t="s">
        <v>17</v>
      </c>
      <c r="C270" s="32" t="s">
        <v>17</v>
      </c>
      <c r="D270" s="32" t="s">
        <v>17</v>
      </c>
      <c r="E270" s="32" t="s">
        <v>17</v>
      </c>
      <c r="F270" s="34" t="s">
        <v>17</v>
      </c>
      <c r="G270" s="34">
        <f t="shared" si="6"/>
        <v>36.75</v>
      </c>
      <c r="H270" s="42" t="s">
        <v>292</v>
      </c>
      <c r="I270" s="34">
        <v>0.05</v>
      </c>
      <c r="J270" s="34">
        <v>735</v>
      </c>
      <c r="K270" s="42" t="s">
        <v>293</v>
      </c>
    </row>
    <row r="271" spans="1:11" s="30" customFormat="1" ht="13.2" x14ac:dyDescent="0.25">
      <c r="A271" s="54" t="s">
        <v>294</v>
      </c>
      <c r="B271" s="32" t="s">
        <v>17</v>
      </c>
      <c r="C271" s="32" t="s">
        <v>17</v>
      </c>
      <c r="D271" s="32" t="s">
        <v>17</v>
      </c>
      <c r="E271" s="32" t="s">
        <v>17</v>
      </c>
      <c r="F271" s="34" t="s">
        <v>17</v>
      </c>
      <c r="G271" s="34">
        <f t="shared" si="6"/>
        <v>469.2</v>
      </c>
      <c r="H271" s="42" t="s">
        <v>277</v>
      </c>
      <c r="I271" s="34">
        <v>3.91</v>
      </c>
      <c r="J271" s="34">
        <v>120</v>
      </c>
      <c r="K271" s="42" t="s">
        <v>293</v>
      </c>
    </row>
    <row r="272" spans="1:11" s="30" customFormat="1" ht="13.2" x14ac:dyDescent="0.25">
      <c r="A272" s="54" t="s">
        <v>284</v>
      </c>
      <c r="B272" s="32" t="s">
        <v>17</v>
      </c>
      <c r="C272" s="32" t="s">
        <v>17</v>
      </c>
      <c r="D272" s="32" t="s">
        <v>17</v>
      </c>
      <c r="E272" s="32" t="s">
        <v>17</v>
      </c>
      <c r="F272" s="34" t="s">
        <v>17</v>
      </c>
      <c r="G272" s="34">
        <f t="shared" si="6"/>
        <v>241.72</v>
      </c>
      <c r="H272" s="42" t="s">
        <v>285</v>
      </c>
      <c r="I272" s="34">
        <v>60.43</v>
      </c>
      <c r="J272" s="34">
        <v>4</v>
      </c>
      <c r="K272" s="42" t="s">
        <v>293</v>
      </c>
    </row>
    <row r="273" spans="1:11" s="30" customFormat="1" ht="13.2" x14ac:dyDescent="0.25">
      <c r="A273" s="54" t="s">
        <v>197</v>
      </c>
      <c r="B273" s="32" t="s">
        <v>17</v>
      </c>
      <c r="C273" s="32" t="s">
        <v>17</v>
      </c>
      <c r="D273" s="32" t="s">
        <v>17</v>
      </c>
      <c r="E273" s="32" t="s">
        <v>17</v>
      </c>
      <c r="F273" s="34" t="s">
        <v>17</v>
      </c>
      <c r="G273" s="34">
        <f t="shared" si="6"/>
        <v>40</v>
      </c>
      <c r="H273" s="42" t="s">
        <v>287</v>
      </c>
      <c r="I273" s="34">
        <v>0.04</v>
      </c>
      <c r="J273" s="34">
        <v>1000</v>
      </c>
      <c r="K273" s="42" t="s">
        <v>293</v>
      </c>
    </row>
    <row r="274" spans="1:11" s="30" customFormat="1" ht="13.2" x14ac:dyDescent="0.25">
      <c r="A274" s="54" t="s">
        <v>295</v>
      </c>
      <c r="B274" s="32" t="s">
        <v>17</v>
      </c>
      <c r="C274" s="32" t="s">
        <v>17</v>
      </c>
      <c r="D274" s="32" t="s">
        <v>17</v>
      </c>
      <c r="E274" s="32" t="s">
        <v>17</v>
      </c>
      <c r="F274" s="34" t="s">
        <v>17</v>
      </c>
      <c r="G274" s="34">
        <f t="shared" si="6"/>
        <v>173.2</v>
      </c>
      <c r="H274" s="42" t="s">
        <v>281</v>
      </c>
      <c r="I274" s="34">
        <v>4.3299999999999998E-2</v>
      </c>
      <c r="J274" s="34">
        <v>4000</v>
      </c>
      <c r="K274" s="42" t="s">
        <v>293</v>
      </c>
    </row>
    <row r="275" spans="1:11" s="30" customFormat="1" ht="13.2" x14ac:dyDescent="0.25">
      <c r="A275" s="54" t="s">
        <v>284</v>
      </c>
      <c r="B275" s="32" t="s">
        <v>17</v>
      </c>
      <c r="C275" s="32" t="s">
        <v>17</v>
      </c>
      <c r="D275" s="32" t="s">
        <v>17</v>
      </c>
      <c r="E275" s="32" t="s">
        <v>17</v>
      </c>
      <c r="F275" s="34" t="s">
        <v>17</v>
      </c>
      <c r="G275" s="34">
        <f t="shared" si="6"/>
        <v>60.3</v>
      </c>
      <c r="H275" s="42" t="s">
        <v>296</v>
      </c>
      <c r="I275" s="34">
        <v>60.3</v>
      </c>
      <c r="J275" s="34">
        <v>1</v>
      </c>
      <c r="K275" s="42" t="s">
        <v>293</v>
      </c>
    </row>
    <row r="276" spans="1:11" s="30" customFormat="1" ht="13.2" x14ac:dyDescent="0.25">
      <c r="A276" s="54" t="s">
        <v>291</v>
      </c>
      <c r="B276" s="32" t="s">
        <v>17</v>
      </c>
      <c r="C276" s="32" t="s">
        <v>17</v>
      </c>
      <c r="D276" s="32" t="s">
        <v>17</v>
      </c>
      <c r="E276" s="32" t="s">
        <v>17</v>
      </c>
      <c r="F276" s="34" t="s">
        <v>17</v>
      </c>
      <c r="G276" s="34">
        <f t="shared" si="6"/>
        <v>50.6</v>
      </c>
      <c r="H276" s="42" t="s">
        <v>292</v>
      </c>
      <c r="I276" s="34">
        <v>5.0599999999999999E-2</v>
      </c>
      <c r="J276" s="34">
        <v>1000</v>
      </c>
      <c r="K276" s="42" t="s">
        <v>297</v>
      </c>
    </row>
    <row r="277" spans="1:11" s="30" customFormat="1" ht="13.2" x14ac:dyDescent="0.25">
      <c r="A277" s="54" t="s">
        <v>284</v>
      </c>
      <c r="B277" s="32" t="s">
        <v>17</v>
      </c>
      <c r="C277" s="32" t="s">
        <v>17</v>
      </c>
      <c r="D277" s="32" t="s">
        <v>17</v>
      </c>
      <c r="E277" s="32" t="s">
        <v>17</v>
      </c>
      <c r="F277" s="34" t="s">
        <v>17</v>
      </c>
      <c r="G277" s="34">
        <f t="shared" si="6"/>
        <v>301.8</v>
      </c>
      <c r="H277" s="42" t="s">
        <v>285</v>
      </c>
      <c r="I277" s="34">
        <v>60.36</v>
      </c>
      <c r="J277" s="34">
        <v>5</v>
      </c>
      <c r="K277" s="42" t="s">
        <v>297</v>
      </c>
    </row>
    <row r="278" spans="1:11" s="30" customFormat="1" ht="13.2" x14ac:dyDescent="0.25">
      <c r="A278" s="54" t="s">
        <v>298</v>
      </c>
      <c r="B278" s="32" t="s">
        <v>17</v>
      </c>
      <c r="C278" s="32" t="s">
        <v>17</v>
      </c>
      <c r="D278" s="32" t="s">
        <v>17</v>
      </c>
      <c r="E278" s="32" t="s">
        <v>17</v>
      </c>
      <c r="F278" s="34" t="s">
        <v>17</v>
      </c>
      <c r="G278" s="34">
        <f t="shared" si="6"/>
        <v>89</v>
      </c>
      <c r="H278" s="42" t="s">
        <v>299</v>
      </c>
      <c r="I278" s="34">
        <v>8.8999999999999996E-2</v>
      </c>
      <c r="J278" s="34">
        <v>1000</v>
      </c>
      <c r="K278" s="42" t="s">
        <v>297</v>
      </c>
    </row>
    <row r="279" spans="1:11" s="30" customFormat="1" ht="13.2" x14ac:dyDescent="0.25">
      <c r="A279" s="54" t="s">
        <v>300</v>
      </c>
      <c r="B279" s="32" t="s">
        <v>17</v>
      </c>
      <c r="C279" s="32" t="s">
        <v>17</v>
      </c>
      <c r="D279" s="32" t="s">
        <v>17</v>
      </c>
      <c r="E279" s="32" t="s">
        <v>17</v>
      </c>
      <c r="F279" s="34" t="s">
        <v>17</v>
      </c>
      <c r="G279" s="34">
        <f t="shared" si="6"/>
        <v>3</v>
      </c>
      <c r="H279" s="42" t="s">
        <v>281</v>
      </c>
      <c r="I279" s="34">
        <v>0.01</v>
      </c>
      <c r="J279" s="34">
        <v>300</v>
      </c>
      <c r="K279" s="42" t="s">
        <v>297</v>
      </c>
    </row>
    <row r="280" spans="1:11" s="30" customFormat="1" ht="13.2" x14ac:dyDescent="0.25">
      <c r="A280" s="54" t="s">
        <v>301</v>
      </c>
      <c r="B280" s="32" t="s">
        <v>17</v>
      </c>
      <c r="C280" s="32" t="s">
        <v>17</v>
      </c>
      <c r="D280" s="32" t="s">
        <v>17</v>
      </c>
      <c r="E280" s="32" t="s">
        <v>17</v>
      </c>
      <c r="F280" s="34" t="s">
        <v>17</v>
      </c>
      <c r="G280" s="34">
        <f t="shared" si="6"/>
        <v>109.2</v>
      </c>
      <c r="H280" s="42" t="s">
        <v>281</v>
      </c>
      <c r="I280" s="34">
        <v>0.72799999999999998</v>
      </c>
      <c r="J280" s="34">
        <v>150</v>
      </c>
      <c r="K280" s="42" t="s">
        <v>297</v>
      </c>
    </row>
    <row r="281" spans="1:11" s="30" customFormat="1" ht="13.2" x14ac:dyDescent="0.25">
      <c r="A281" s="54" t="s">
        <v>302</v>
      </c>
      <c r="B281" s="32" t="s">
        <v>17</v>
      </c>
      <c r="C281" s="32" t="s">
        <v>17</v>
      </c>
      <c r="D281" s="32" t="s">
        <v>17</v>
      </c>
      <c r="E281" s="32" t="s">
        <v>17</v>
      </c>
      <c r="F281" s="34" t="s">
        <v>17</v>
      </c>
      <c r="G281" s="34">
        <f t="shared" si="6"/>
        <v>75.599999999999994</v>
      </c>
      <c r="H281" s="42" t="s">
        <v>281</v>
      </c>
      <c r="I281" s="34">
        <v>0.84</v>
      </c>
      <c r="J281" s="34">
        <v>90</v>
      </c>
      <c r="K281" s="42" t="s">
        <v>297</v>
      </c>
    </row>
    <row r="282" spans="1:11" s="30" customFormat="1" ht="13.2" x14ac:dyDescent="0.25">
      <c r="A282" s="54" t="s">
        <v>303</v>
      </c>
      <c r="B282" s="32" t="s">
        <v>17</v>
      </c>
      <c r="C282" s="32" t="s">
        <v>17</v>
      </c>
      <c r="D282" s="32" t="s">
        <v>17</v>
      </c>
      <c r="E282" s="32" t="s">
        <v>17</v>
      </c>
      <c r="F282" s="34" t="s">
        <v>17</v>
      </c>
      <c r="G282" s="34">
        <f t="shared" si="6"/>
        <v>883.25</v>
      </c>
      <c r="H282" s="42" t="s">
        <v>283</v>
      </c>
      <c r="I282" s="34">
        <v>2.5000000000000001E-2</v>
      </c>
      <c r="J282" s="34">
        <v>35330</v>
      </c>
      <c r="K282" s="42" t="s">
        <v>297</v>
      </c>
    </row>
    <row r="283" spans="1:11" s="30" customFormat="1" ht="13.2" x14ac:dyDescent="0.25">
      <c r="A283" s="54" t="s">
        <v>284</v>
      </c>
      <c r="B283" s="32" t="s">
        <v>17</v>
      </c>
      <c r="C283" s="32" t="s">
        <v>17</v>
      </c>
      <c r="D283" s="32" t="s">
        <v>17</v>
      </c>
      <c r="E283" s="32" t="s">
        <v>17</v>
      </c>
      <c r="F283" s="34" t="s">
        <v>17</v>
      </c>
      <c r="G283" s="34">
        <f t="shared" si="6"/>
        <v>60.28</v>
      </c>
      <c r="H283" s="42" t="s">
        <v>296</v>
      </c>
      <c r="I283" s="34">
        <v>60.28</v>
      </c>
      <c r="J283" s="34">
        <v>1</v>
      </c>
      <c r="K283" s="42" t="s">
        <v>297</v>
      </c>
    </row>
    <row r="284" spans="1:11" s="30" customFormat="1" ht="13.2" x14ac:dyDescent="0.25">
      <c r="A284" s="54" t="s">
        <v>249</v>
      </c>
      <c r="B284" s="32" t="s">
        <v>17</v>
      </c>
      <c r="C284" s="32" t="s">
        <v>17</v>
      </c>
      <c r="D284" s="32" t="s">
        <v>17</v>
      </c>
      <c r="E284" s="32" t="s">
        <v>17</v>
      </c>
      <c r="F284" s="34" t="s">
        <v>17</v>
      </c>
      <c r="G284" s="34">
        <f t="shared" si="6"/>
        <v>110</v>
      </c>
      <c r="H284" s="42" t="s">
        <v>304</v>
      </c>
      <c r="I284" s="34">
        <v>5.5E-2</v>
      </c>
      <c r="J284" s="34">
        <v>2000</v>
      </c>
      <c r="K284" s="42" t="s">
        <v>297</v>
      </c>
    </row>
    <row r="285" spans="1:11" s="30" customFormat="1" ht="13.2" x14ac:dyDescent="0.25">
      <c r="A285" s="54" t="s">
        <v>305</v>
      </c>
      <c r="B285" s="32" t="s">
        <v>17</v>
      </c>
      <c r="C285" s="32" t="s">
        <v>17</v>
      </c>
      <c r="D285" s="32" t="s">
        <v>17</v>
      </c>
      <c r="E285" s="32" t="s">
        <v>17</v>
      </c>
      <c r="F285" s="34" t="s">
        <v>17</v>
      </c>
      <c r="G285" s="34">
        <f t="shared" si="6"/>
        <v>35.42</v>
      </c>
      <c r="H285" s="42" t="s">
        <v>292</v>
      </c>
      <c r="I285" s="34">
        <v>5.0599999999999999E-2</v>
      </c>
      <c r="J285" s="34">
        <v>700</v>
      </c>
      <c r="K285" s="42" t="s">
        <v>306</v>
      </c>
    </row>
    <row r="286" spans="1:11" s="30" customFormat="1" ht="13.2" x14ac:dyDescent="0.25">
      <c r="A286" s="54" t="s">
        <v>307</v>
      </c>
      <c r="B286" s="32" t="s">
        <v>17</v>
      </c>
      <c r="C286" s="32" t="s">
        <v>17</v>
      </c>
      <c r="D286" s="32" t="s">
        <v>17</v>
      </c>
      <c r="E286" s="32" t="s">
        <v>17</v>
      </c>
      <c r="F286" s="34" t="s">
        <v>17</v>
      </c>
      <c r="G286" s="34">
        <f t="shared" si="6"/>
        <v>690.71</v>
      </c>
      <c r="H286" s="42" t="s">
        <v>277</v>
      </c>
      <c r="I286" s="34">
        <v>4.0629999999999997</v>
      </c>
      <c r="J286" s="34">
        <v>170</v>
      </c>
      <c r="K286" s="42" t="s">
        <v>306</v>
      </c>
    </row>
    <row r="287" spans="1:11" s="30" customFormat="1" ht="13.2" x14ac:dyDescent="0.25">
      <c r="A287" s="54" t="s">
        <v>308</v>
      </c>
      <c r="B287" s="32" t="s">
        <v>17</v>
      </c>
      <c r="C287" s="32" t="s">
        <v>17</v>
      </c>
      <c r="D287" s="32" t="s">
        <v>17</v>
      </c>
      <c r="E287" s="32" t="s">
        <v>17</v>
      </c>
      <c r="F287" s="34" t="s">
        <v>17</v>
      </c>
      <c r="G287" s="34">
        <f t="shared" si="6"/>
        <v>33.299999999999997</v>
      </c>
      <c r="H287" s="42" t="s">
        <v>280</v>
      </c>
      <c r="I287" s="34">
        <v>0.111</v>
      </c>
      <c r="J287" s="34">
        <v>300</v>
      </c>
      <c r="K287" s="42" t="s">
        <v>306</v>
      </c>
    </row>
    <row r="288" spans="1:11" s="30" customFormat="1" ht="13.2" x14ac:dyDescent="0.25">
      <c r="A288" s="54" t="s">
        <v>284</v>
      </c>
      <c r="B288" s="32" t="s">
        <v>17</v>
      </c>
      <c r="C288" s="32" t="s">
        <v>17</v>
      </c>
      <c r="D288" s="32" t="s">
        <v>17</v>
      </c>
      <c r="E288" s="32" t="s">
        <v>17</v>
      </c>
      <c r="F288" s="34" t="s">
        <v>17</v>
      </c>
      <c r="G288" s="34">
        <f t="shared" si="6"/>
        <v>181.29</v>
      </c>
      <c r="H288" s="42" t="s">
        <v>285</v>
      </c>
      <c r="I288" s="34">
        <v>60.43</v>
      </c>
      <c r="J288" s="34">
        <v>3</v>
      </c>
      <c r="K288" s="42" t="s">
        <v>306</v>
      </c>
    </row>
    <row r="289" spans="1:11" s="30" customFormat="1" ht="13.2" x14ac:dyDescent="0.25">
      <c r="A289" s="54" t="s">
        <v>309</v>
      </c>
      <c r="B289" s="32" t="s">
        <v>17</v>
      </c>
      <c r="C289" s="32" t="s">
        <v>17</v>
      </c>
      <c r="D289" s="32" t="s">
        <v>17</v>
      </c>
      <c r="E289" s="32" t="s">
        <v>17</v>
      </c>
      <c r="F289" s="34" t="s">
        <v>17</v>
      </c>
      <c r="G289" s="34">
        <f t="shared" si="6"/>
        <v>29.9</v>
      </c>
      <c r="H289" s="42" t="s">
        <v>310</v>
      </c>
      <c r="I289" s="34">
        <v>2.99</v>
      </c>
      <c r="J289" s="34">
        <v>10</v>
      </c>
      <c r="K289" s="42" t="s">
        <v>306</v>
      </c>
    </row>
    <row r="290" spans="1:11" s="30" customFormat="1" ht="13.2" x14ac:dyDescent="0.25">
      <c r="A290" s="54" t="s">
        <v>311</v>
      </c>
      <c r="B290" s="32" t="s">
        <v>17</v>
      </c>
      <c r="C290" s="32" t="s">
        <v>17</v>
      </c>
      <c r="D290" s="32" t="s">
        <v>17</v>
      </c>
      <c r="E290" s="32" t="s">
        <v>17</v>
      </c>
      <c r="F290" s="34" t="s">
        <v>17</v>
      </c>
      <c r="G290" s="34">
        <f t="shared" si="6"/>
        <v>259.60000000000002</v>
      </c>
      <c r="H290" s="42" t="s">
        <v>287</v>
      </c>
      <c r="I290" s="34">
        <v>4.7199999999999999E-2</v>
      </c>
      <c r="J290" s="34">
        <v>5500</v>
      </c>
      <c r="K290" s="42" t="s">
        <v>306</v>
      </c>
    </row>
    <row r="291" spans="1:11" s="30" customFormat="1" ht="13.2" x14ac:dyDescent="0.25">
      <c r="A291" s="54" t="s">
        <v>311</v>
      </c>
      <c r="B291" s="32" t="s">
        <v>17</v>
      </c>
      <c r="C291" s="32" t="s">
        <v>17</v>
      </c>
      <c r="D291" s="32" t="s">
        <v>17</v>
      </c>
      <c r="E291" s="32" t="s">
        <v>17</v>
      </c>
      <c r="F291" s="34" t="s">
        <v>17</v>
      </c>
      <c r="G291" s="34">
        <f t="shared" si="6"/>
        <v>116.48</v>
      </c>
      <c r="H291" s="42" t="s">
        <v>281</v>
      </c>
      <c r="I291" s="34">
        <v>2.912E-2</v>
      </c>
      <c r="J291" s="34">
        <v>4000</v>
      </c>
      <c r="K291" s="42" t="s">
        <v>306</v>
      </c>
    </row>
    <row r="292" spans="1:11" s="30" customFormat="1" ht="13.2" x14ac:dyDescent="0.25">
      <c r="A292" s="54" t="s">
        <v>249</v>
      </c>
      <c r="B292" s="32" t="s">
        <v>17</v>
      </c>
      <c r="C292" s="32" t="s">
        <v>17</v>
      </c>
      <c r="D292" s="32" t="s">
        <v>17</v>
      </c>
      <c r="E292" s="32" t="s">
        <v>17</v>
      </c>
      <c r="F292" s="34" t="s">
        <v>17</v>
      </c>
      <c r="G292" s="34">
        <f t="shared" si="6"/>
        <v>27.3</v>
      </c>
      <c r="H292" s="42" t="s">
        <v>281</v>
      </c>
      <c r="I292" s="34">
        <v>2.7300000000000001E-2</v>
      </c>
      <c r="J292" s="34">
        <v>1000</v>
      </c>
      <c r="K292" s="42" t="s">
        <v>306</v>
      </c>
    </row>
    <row r="293" spans="1:11" s="30" customFormat="1" ht="13.2" x14ac:dyDescent="0.25">
      <c r="A293" s="54" t="s">
        <v>312</v>
      </c>
      <c r="B293" s="32" t="s">
        <v>17</v>
      </c>
      <c r="C293" s="32" t="s">
        <v>17</v>
      </c>
      <c r="D293" s="32" t="s">
        <v>17</v>
      </c>
      <c r="E293" s="32" t="s">
        <v>17</v>
      </c>
      <c r="F293" s="34" t="s">
        <v>17</v>
      </c>
      <c r="G293" s="34">
        <f t="shared" si="6"/>
        <v>49.28</v>
      </c>
      <c r="H293" s="42" t="s">
        <v>281</v>
      </c>
      <c r="I293" s="34">
        <v>2.24E-2</v>
      </c>
      <c r="J293" s="34">
        <v>2200</v>
      </c>
      <c r="K293" s="42" t="s">
        <v>306</v>
      </c>
    </row>
    <row r="294" spans="1:11" s="30" customFormat="1" ht="13.2" x14ac:dyDescent="0.25">
      <c r="A294" s="54" t="s">
        <v>313</v>
      </c>
      <c r="B294" s="32" t="s">
        <v>17</v>
      </c>
      <c r="C294" s="32" t="s">
        <v>17</v>
      </c>
      <c r="D294" s="32" t="s">
        <v>17</v>
      </c>
      <c r="E294" s="32" t="s">
        <v>17</v>
      </c>
      <c r="F294" s="34" t="s">
        <v>17</v>
      </c>
      <c r="G294" s="34">
        <f t="shared" si="6"/>
        <v>36</v>
      </c>
      <c r="H294" s="42" t="s">
        <v>281</v>
      </c>
      <c r="I294" s="34">
        <v>0.72</v>
      </c>
      <c r="J294" s="34">
        <v>50</v>
      </c>
      <c r="K294" s="42" t="s">
        <v>306</v>
      </c>
    </row>
    <row r="295" spans="1:11" s="30" customFormat="1" ht="13.2" x14ac:dyDescent="0.25">
      <c r="A295" s="54" t="s">
        <v>314</v>
      </c>
      <c r="B295" s="32" t="s">
        <v>17</v>
      </c>
      <c r="C295" s="32" t="s">
        <v>17</v>
      </c>
      <c r="D295" s="32" t="s">
        <v>17</v>
      </c>
      <c r="E295" s="32" t="s">
        <v>17</v>
      </c>
      <c r="F295" s="34" t="s">
        <v>17</v>
      </c>
      <c r="G295" s="34">
        <f t="shared" si="6"/>
        <v>571.20000000000005</v>
      </c>
      <c r="H295" s="42" t="s">
        <v>299</v>
      </c>
      <c r="I295" s="34">
        <v>0.57120000000000004</v>
      </c>
      <c r="J295" s="34">
        <v>1000</v>
      </c>
      <c r="K295" s="42" t="s">
        <v>306</v>
      </c>
    </row>
    <row r="296" spans="1:11" s="30" customFormat="1" ht="13.2" x14ac:dyDescent="0.25">
      <c r="A296" s="54" t="s">
        <v>312</v>
      </c>
      <c r="B296" s="32" t="s">
        <v>17</v>
      </c>
      <c r="C296" s="32" t="s">
        <v>17</v>
      </c>
      <c r="D296" s="32" t="s">
        <v>17</v>
      </c>
      <c r="E296" s="32" t="s">
        <v>17</v>
      </c>
      <c r="F296" s="34" t="s">
        <v>17</v>
      </c>
      <c r="G296" s="34">
        <f t="shared" si="6"/>
        <v>21.02</v>
      </c>
      <c r="H296" s="42" t="s">
        <v>283</v>
      </c>
      <c r="I296" s="34">
        <v>4.6699999999999998E-2</v>
      </c>
      <c r="J296" s="34">
        <v>450</v>
      </c>
      <c r="K296" s="42" t="s">
        <v>306</v>
      </c>
    </row>
    <row r="297" spans="1:11" s="30" customFormat="1" ht="13.2" x14ac:dyDescent="0.25">
      <c r="A297" s="54" t="s">
        <v>290</v>
      </c>
      <c r="B297" s="32" t="s">
        <v>17</v>
      </c>
      <c r="C297" s="32" t="s">
        <v>17</v>
      </c>
      <c r="D297" s="32" t="s">
        <v>17</v>
      </c>
      <c r="E297" s="32" t="s">
        <v>17</v>
      </c>
      <c r="F297" s="34" t="s">
        <v>17</v>
      </c>
      <c r="G297" s="34">
        <f t="shared" si="6"/>
        <v>24.6</v>
      </c>
      <c r="H297" s="42" t="s">
        <v>283</v>
      </c>
      <c r="I297" s="34">
        <v>1.6400000000000001E-2</v>
      </c>
      <c r="J297" s="34">
        <v>1500</v>
      </c>
      <c r="K297" s="42" t="s">
        <v>306</v>
      </c>
    </row>
    <row r="298" spans="1:11" s="30" customFormat="1" ht="13.2" x14ac:dyDescent="0.25">
      <c r="A298" s="54" t="s">
        <v>315</v>
      </c>
      <c r="B298" s="32" t="s">
        <v>17</v>
      </c>
      <c r="C298" s="32" t="s">
        <v>17</v>
      </c>
      <c r="D298" s="32" t="s">
        <v>17</v>
      </c>
      <c r="E298" s="32" t="s">
        <v>17</v>
      </c>
      <c r="F298" s="34" t="s">
        <v>17</v>
      </c>
      <c r="G298" s="34">
        <f t="shared" si="6"/>
        <v>44.8</v>
      </c>
      <c r="H298" s="42" t="s">
        <v>316</v>
      </c>
      <c r="I298" s="34">
        <v>4.48E-2</v>
      </c>
      <c r="J298" s="34">
        <v>1000</v>
      </c>
      <c r="K298" s="42" t="s">
        <v>306</v>
      </c>
    </row>
    <row r="299" spans="1:11" s="30" customFormat="1" ht="13.2" x14ac:dyDescent="0.25">
      <c r="A299" s="54" t="s">
        <v>284</v>
      </c>
      <c r="B299" s="32" t="s">
        <v>17</v>
      </c>
      <c r="C299" s="32" t="s">
        <v>17</v>
      </c>
      <c r="D299" s="32" t="s">
        <v>17</v>
      </c>
      <c r="E299" s="32" t="s">
        <v>17</v>
      </c>
      <c r="F299" s="34" t="s">
        <v>17</v>
      </c>
      <c r="G299" s="34">
        <f t="shared" si="6"/>
        <v>60.3</v>
      </c>
      <c r="H299" s="42" t="s">
        <v>296</v>
      </c>
      <c r="I299" s="34">
        <v>60.3</v>
      </c>
      <c r="J299" s="34">
        <v>1</v>
      </c>
      <c r="K299" s="42" t="s">
        <v>306</v>
      </c>
    </row>
    <row r="300" spans="1:11" s="30" customFormat="1" ht="13.2" x14ac:dyDescent="0.25">
      <c r="A300" s="54" t="s">
        <v>249</v>
      </c>
      <c r="B300" s="32" t="s">
        <v>17</v>
      </c>
      <c r="C300" s="32" t="s">
        <v>17</v>
      </c>
      <c r="D300" s="32" t="s">
        <v>17</v>
      </c>
      <c r="E300" s="32" t="s">
        <v>17</v>
      </c>
      <c r="F300" s="34" t="s">
        <v>17</v>
      </c>
      <c r="G300" s="34">
        <f t="shared" si="6"/>
        <v>30.78</v>
      </c>
      <c r="H300" s="42" t="s">
        <v>111</v>
      </c>
      <c r="I300" s="34">
        <v>2.7E-2</v>
      </c>
      <c r="J300" s="34">
        <v>1140</v>
      </c>
      <c r="K300" s="42" t="s">
        <v>306</v>
      </c>
    </row>
    <row r="301" spans="1:11" s="30" customFormat="1" ht="13.2" x14ac:dyDescent="0.25">
      <c r="A301" s="54" t="s">
        <v>317</v>
      </c>
      <c r="B301" s="32" t="s">
        <v>17</v>
      </c>
      <c r="C301" s="32" t="s">
        <v>17</v>
      </c>
      <c r="D301" s="32" t="s">
        <v>17</v>
      </c>
      <c r="E301" s="32" t="s">
        <v>17</v>
      </c>
      <c r="F301" s="34" t="s">
        <v>17</v>
      </c>
      <c r="G301" s="34">
        <f t="shared" si="6"/>
        <v>12.91</v>
      </c>
      <c r="H301" s="42" t="s">
        <v>111</v>
      </c>
      <c r="I301" s="34">
        <v>2.5819999999999999</v>
      </c>
      <c r="J301" s="34">
        <v>5</v>
      </c>
      <c r="K301" s="42" t="s">
        <v>306</v>
      </c>
    </row>
    <row r="302" spans="1:11" s="30" customFormat="1" ht="13.2" x14ac:dyDescent="0.25">
      <c r="A302" s="54" t="s">
        <v>291</v>
      </c>
      <c r="B302" s="32" t="s">
        <v>17</v>
      </c>
      <c r="C302" s="32" t="s">
        <v>17</v>
      </c>
      <c r="D302" s="32" t="s">
        <v>17</v>
      </c>
      <c r="E302" s="32" t="s">
        <v>17</v>
      </c>
      <c r="F302" s="34" t="s">
        <v>17</v>
      </c>
      <c r="G302" s="34">
        <f t="shared" si="6"/>
        <v>21</v>
      </c>
      <c r="H302" s="42" t="s">
        <v>292</v>
      </c>
      <c r="I302" s="34">
        <v>0.05</v>
      </c>
      <c r="J302" s="34">
        <v>420</v>
      </c>
      <c r="K302" s="42" t="s">
        <v>318</v>
      </c>
    </row>
    <row r="303" spans="1:11" s="30" customFormat="1" ht="13.2" x14ac:dyDescent="0.25">
      <c r="A303" s="54" t="s">
        <v>319</v>
      </c>
      <c r="B303" s="32" t="s">
        <v>17</v>
      </c>
      <c r="C303" s="32" t="s">
        <v>17</v>
      </c>
      <c r="D303" s="32" t="s">
        <v>17</v>
      </c>
      <c r="E303" s="32" t="s">
        <v>17</v>
      </c>
      <c r="F303" s="34" t="s">
        <v>17</v>
      </c>
      <c r="G303" s="34">
        <f t="shared" si="6"/>
        <v>206.92</v>
      </c>
      <c r="H303" s="42" t="s">
        <v>277</v>
      </c>
      <c r="I303" s="34">
        <v>4.1383999999999999</v>
      </c>
      <c r="J303" s="34">
        <v>50</v>
      </c>
      <c r="K303" s="42" t="s">
        <v>318</v>
      </c>
    </row>
    <row r="304" spans="1:11" s="30" customFormat="1" ht="13.2" x14ac:dyDescent="0.25">
      <c r="A304" s="54" t="s">
        <v>320</v>
      </c>
      <c r="B304" s="32" t="s">
        <v>17</v>
      </c>
      <c r="C304" s="32" t="s">
        <v>17</v>
      </c>
      <c r="D304" s="32" t="s">
        <v>17</v>
      </c>
      <c r="E304" s="32" t="s">
        <v>17</v>
      </c>
      <c r="F304" s="34" t="s">
        <v>17</v>
      </c>
      <c r="G304" s="34">
        <f t="shared" si="6"/>
        <v>29</v>
      </c>
      <c r="H304" s="42" t="s">
        <v>280</v>
      </c>
      <c r="I304" s="34">
        <v>2.9</v>
      </c>
      <c r="J304" s="34">
        <v>10</v>
      </c>
      <c r="K304" s="42" t="s">
        <v>318</v>
      </c>
    </row>
    <row r="305" spans="1:11" s="30" customFormat="1" ht="13.2" x14ac:dyDescent="0.25">
      <c r="A305" s="54" t="s">
        <v>284</v>
      </c>
      <c r="B305" s="32" t="s">
        <v>17</v>
      </c>
      <c r="C305" s="32" t="s">
        <v>17</v>
      </c>
      <c r="D305" s="32" t="s">
        <v>17</v>
      </c>
      <c r="E305" s="32" t="s">
        <v>17</v>
      </c>
      <c r="F305" s="34" t="s">
        <v>17</v>
      </c>
      <c r="G305" s="34">
        <f t="shared" si="6"/>
        <v>120.86</v>
      </c>
      <c r="H305" s="42" t="s">
        <v>285</v>
      </c>
      <c r="I305" s="34">
        <v>60.43</v>
      </c>
      <c r="J305" s="34">
        <v>2</v>
      </c>
      <c r="K305" s="42" t="s">
        <v>318</v>
      </c>
    </row>
    <row r="306" spans="1:11" s="30" customFormat="1" ht="13.2" x14ac:dyDescent="0.25">
      <c r="A306" s="54" t="s">
        <v>197</v>
      </c>
      <c r="B306" s="32" t="s">
        <v>17</v>
      </c>
      <c r="C306" s="32" t="s">
        <v>17</v>
      </c>
      <c r="D306" s="32" t="s">
        <v>17</v>
      </c>
      <c r="E306" s="32" t="s">
        <v>17</v>
      </c>
      <c r="F306" s="34" t="s">
        <v>17</v>
      </c>
      <c r="G306" s="34">
        <f t="shared" si="6"/>
        <v>11.1</v>
      </c>
      <c r="H306" s="42" t="s">
        <v>281</v>
      </c>
      <c r="I306" s="34">
        <v>1.11E-2</v>
      </c>
      <c r="J306" s="34">
        <v>1000</v>
      </c>
      <c r="K306" s="42" t="s">
        <v>318</v>
      </c>
    </row>
    <row r="307" spans="1:11" s="30" customFormat="1" ht="13.2" x14ac:dyDescent="0.25">
      <c r="A307" s="54" t="s">
        <v>321</v>
      </c>
      <c r="B307" s="32" t="s">
        <v>17</v>
      </c>
      <c r="C307" s="32" t="s">
        <v>17</v>
      </c>
      <c r="D307" s="32" t="s">
        <v>17</v>
      </c>
      <c r="E307" s="32" t="s">
        <v>17</v>
      </c>
      <c r="F307" s="34" t="s">
        <v>17</v>
      </c>
      <c r="G307" s="34">
        <f t="shared" si="6"/>
        <v>21.1</v>
      </c>
      <c r="H307" s="42" t="s">
        <v>281</v>
      </c>
      <c r="I307" s="34">
        <v>2.1100000000000001E-2</v>
      </c>
      <c r="J307" s="34">
        <v>1000</v>
      </c>
      <c r="K307" s="42" t="s">
        <v>318</v>
      </c>
    </row>
    <row r="308" spans="1:11" s="30" customFormat="1" ht="13.2" x14ac:dyDescent="0.25">
      <c r="A308" s="54" t="s">
        <v>295</v>
      </c>
      <c r="B308" s="32" t="s">
        <v>17</v>
      </c>
      <c r="C308" s="32" t="s">
        <v>17</v>
      </c>
      <c r="D308" s="32" t="s">
        <v>17</v>
      </c>
      <c r="E308" s="32" t="s">
        <v>17</v>
      </c>
      <c r="F308" s="34" t="s">
        <v>17</v>
      </c>
      <c r="G308" s="34">
        <f t="shared" si="6"/>
        <v>693</v>
      </c>
      <c r="H308" s="42" t="s">
        <v>281</v>
      </c>
      <c r="I308" s="34">
        <v>4.2000000000000003E-2</v>
      </c>
      <c r="J308" s="34">
        <v>16500</v>
      </c>
      <c r="K308" s="42" t="s">
        <v>318</v>
      </c>
    </row>
    <row r="309" spans="1:11" s="30" customFormat="1" ht="13.2" x14ac:dyDescent="0.25">
      <c r="A309" s="54" t="s">
        <v>322</v>
      </c>
      <c r="B309" s="32" t="s">
        <v>17</v>
      </c>
      <c r="C309" s="32" t="s">
        <v>17</v>
      </c>
      <c r="D309" s="32" t="s">
        <v>17</v>
      </c>
      <c r="E309" s="32" t="s">
        <v>17</v>
      </c>
      <c r="F309" s="34" t="s">
        <v>17</v>
      </c>
      <c r="G309" s="34">
        <f t="shared" si="6"/>
        <v>90.75</v>
      </c>
      <c r="H309" s="42" t="s">
        <v>281</v>
      </c>
      <c r="I309" s="34">
        <v>6.05</v>
      </c>
      <c r="J309" s="34">
        <v>15</v>
      </c>
      <c r="K309" s="42" t="s">
        <v>318</v>
      </c>
    </row>
    <row r="310" spans="1:11" s="30" customFormat="1" ht="13.2" x14ac:dyDescent="0.25">
      <c r="A310" s="54" t="s">
        <v>323</v>
      </c>
      <c r="B310" s="32" t="s">
        <v>17</v>
      </c>
      <c r="C310" s="32" t="s">
        <v>17</v>
      </c>
      <c r="D310" s="32" t="s">
        <v>17</v>
      </c>
      <c r="E310" s="32" t="s">
        <v>17</v>
      </c>
      <c r="F310" s="34" t="s">
        <v>17</v>
      </c>
      <c r="G310" s="34">
        <f t="shared" si="6"/>
        <v>80.599999999999994</v>
      </c>
      <c r="H310" s="42" t="s">
        <v>281</v>
      </c>
      <c r="I310" s="34">
        <v>1.6120000000000001</v>
      </c>
      <c r="J310" s="34">
        <v>50</v>
      </c>
      <c r="K310" s="42" t="s">
        <v>318</v>
      </c>
    </row>
    <row r="311" spans="1:11" s="30" customFormat="1" ht="13.2" x14ac:dyDescent="0.25">
      <c r="A311" s="54" t="s">
        <v>284</v>
      </c>
      <c r="B311" s="32" t="s">
        <v>17</v>
      </c>
      <c r="C311" s="32" t="s">
        <v>17</v>
      </c>
      <c r="D311" s="32" t="s">
        <v>17</v>
      </c>
      <c r="E311" s="32" t="s">
        <v>17</v>
      </c>
      <c r="F311" s="34" t="s">
        <v>17</v>
      </c>
      <c r="G311" s="34">
        <f t="shared" si="6"/>
        <v>60.28</v>
      </c>
      <c r="H311" s="42" t="s">
        <v>296</v>
      </c>
      <c r="I311" s="34">
        <v>60.283999999999999</v>
      </c>
      <c r="J311" s="34">
        <v>1</v>
      </c>
      <c r="K311" s="42" t="s">
        <v>318</v>
      </c>
    </row>
    <row r="312" spans="1:11" s="30" customFormat="1" ht="13.2" x14ac:dyDescent="0.25">
      <c r="A312" s="54" t="s">
        <v>324</v>
      </c>
      <c r="B312" s="32" t="s">
        <v>17</v>
      </c>
      <c r="C312" s="32" t="s">
        <v>17</v>
      </c>
      <c r="D312" s="32" t="s">
        <v>17</v>
      </c>
      <c r="E312" s="32" t="s">
        <v>17</v>
      </c>
      <c r="F312" s="34" t="s">
        <v>17</v>
      </c>
      <c r="G312" s="34">
        <f t="shared" si="6"/>
        <v>150</v>
      </c>
      <c r="H312" s="42" t="s">
        <v>325</v>
      </c>
      <c r="I312" s="34">
        <v>0.05</v>
      </c>
      <c r="J312" s="34">
        <v>3000</v>
      </c>
      <c r="K312" s="42" t="s">
        <v>318</v>
      </c>
    </row>
    <row r="313" spans="1:11" s="30" customFormat="1" ht="13.2" x14ac:dyDescent="0.25">
      <c r="A313" s="54" t="s">
        <v>326</v>
      </c>
      <c r="B313" s="32" t="s">
        <v>17</v>
      </c>
      <c r="C313" s="32" t="s">
        <v>17</v>
      </c>
      <c r="D313" s="32" t="s">
        <v>17</v>
      </c>
      <c r="E313" s="32" t="s">
        <v>17</v>
      </c>
      <c r="F313" s="34" t="s">
        <v>17</v>
      </c>
      <c r="G313" s="34">
        <f t="shared" si="6"/>
        <v>50</v>
      </c>
      <c r="H313" s="42" t="s">
        <v>292</v>
      </c>
      <c r="I313" s="34">
        <v>0.05</v>
      </c>
      <c r="J313" s="34">
        <v>1000</v>
      </c>
      <c r="K313" s="42" t="s">
        <v>327</v>
      </c>
    </row>
    <row r="314" spans="1:11" s="30" customFormat="1" ht="13.2" x14ac:dyDescent="0.25">
      <c r="A314" s="54" t="s">
        <v>284</v>
      </c>
      <c r="B314" s="32" t="s">
        <v>17</v>
      </c>
      <c r="C314" s="32" t="s">
        <v>17</v>
      </c>
      <c r="D314" s="32" t="s">
        <v>17</v>
      </c>
      <c r="E314" s="32" t="s">
        <v>17</v>
      </c>
      <c r="F314" s="34" t="s">
        <v>17</v>
      </c>
      <c r="G314" s="34">
        <f t="shared" si="6"/>
        <v>362.64</v>
      </c>
      <c r="H314" s="42" t="s">
        <v>285</v>
      </c>
      <c r="I314" s="34">
        <v>60.44</v>
      </c>
      <c r="J314" s="34">
        <v>6</v>
      </c>
      <c r="K314" s="42" t="s">
        <v>327</v>
      </c>
    </row>
    <row r="315" spans="1:11" s="30" customFormat="1" ht="13.2" x14ac:dyDescent="0.25">
      <c r="A315" s="54" t="s">
        <v>250</v>
      </c>
      <c r="B315" s="32" t="s">
        <v>17</v>
      </c>
      <c r="C315" s="32" t="s">
        <v>17</v>
      </c>
      <c r="D315" s="32" t="s">
        <v>17</v>
      </c>
      <c r="E315" s="32" t="s">
        <v>17</v>
      </c>
      <c r="F315" s="34" t="s">
        <v>17</v>
      </c>
      <c r="G315" s="34">
        <f t="shared" si="6"/>
        <v>44</v>
      </c>
      <c r="H315" s="42" t="s">
        <v>281</v>
      </c>
      <c r="I315" s="34">
        <v>4.3999999999999997E-2</v>
      </c>
      <c r="J315" s="34">
        <v>1000</v>
      </c>
      <c r="K315" s="42" t="s">
        <v>327</v>
      </c>
    </row>
    <row r="316" spans="1:11" s="30" customFormat="1" ht="13.2" x14ac:dyDescent="0.25">
      <c r="A316" s="54" t="s">
        <v>328</v>
      </c>
      <c r="B316" s="32" t="s">
        <v>17</v>
      </c>
      <c r="C316" s="32" t="s">
        <v>17</v>
      </c>
      <c r="D316" s="32" t="s">
        <v>17</v>
      </c>
      <c r="E316" s="32" t="s">
        <v>17</v>
      </c>
      <c r="F316" s="34" t="s">
        <v>17</v>
      </c>
      <c r="G316" s="34">
        <f t="shared" si="6"/>
        <v>1.9</v>
      </c>
      <c r="H316" s="42" t="s">
        <v>281</v>
      </c>
      <c r="I316" s="34">
        <v>9.4999999999999998E-3</v>
      </c>
      <c r="J316" s="34">
        <v>200</v>
      </c>
      <c r="K316" s="42" t="s">
        <v>327</v>
      </c>
    </row>
    <row r="317" spans="1:11" s="30" customFormat="1" ht="13.2" x14ac:dyDescent="0.25">
      <c r="A317" s="54" t="s">
        <v>329</v>
      </c>
      <c r="B317" s="32" t="s">
        <v>17</v>
      </c>
      <c r="C317" s="32" t="s">
        <v>17</v>
      </c>
      <c r="D317" s="32" t="s">
        <v>17</v>
      </c>
      <c r="E317" s="32" t="s">
        <v>17</v>
      </c>
      <c r="F317" s="34" t="s">
        <v>17</v>
      </c>
      <c r="G317" s="34">
        <f t="shared" si="6"/>
        <v>130</v>
      </c>
      <c r="H317" s="42" t="s">
        <v>281</v>
      </c>
      <c r="I317" s="34">
        <v>2.5999999999999999E-2</v>
      </c>
      <c r="J317" s="34">
        <v>5000</v>
      </c>
      <c r="K317" s="42" t="s">
        <v>327</v>
      </c>
    </row>
    <row r="318" spans="1:11" s="30" customFormat="1" ht="13.2" x14ac:dyDescent="0.25">
      <c r="A318" s="54" t="s">
        <v>330</v>
      </c>
      <c r="B318" s="32" t="s">
        <v>17</v>
      </c>
      <c r="C318" s="32" t="s">
        <v>17</v>
      </c>
      <c r="D318" s="32" t="s">
        <v>17</v>
      </c>
      <c r="E318" s="32" t="s">
        <v>17</v>
      </c>
      <c r="F318" s="34" t="s">
        <v>17</v>
      </c>
      <c r="G318" s="34">
        <f t="shared" si="6"/>
        <v>49.25</v>
      </c>
      <c r="H318" s="42" t="s">
        <v>281</v>
      </c>
      <c r="I318" s="34">
        <v>9.85</v>
      </c>
      <c r="J318" s="34">
        <v>5</v>
      </c>
      <c r="K318" s="42" t="s">
        <v>327</v>
      </c>
    </row>
    <row r="319" spans="1:11" s="30" customFormat="1" ht="13.2" x14ac:dyDescent="0.25">
      <c r="A319" s="54" t="s">
        <v>284</v>
      </c>
      <c r="B319" s="32" t="s">
        <v>17</v>
      </c>
      <c r="C319" s="32" t="s">
        <v>17</v>
      </c>
      <c r="D319" s="32" t="s">
        <v>17</v>
      </c>
      <c r="E319" s="32" t="s">
        <v>17</v>
      </c>
      <c r="F319" s="34" t="s">
        <v>17</v>
      </c>
      <c r="G319" s="34">
        <f t="shared" si="6"/>
        <v>60.29</v>
      </c>
      <c r="H319" s="42" t="s">
        <v>296</v>
      </c>
      <c r="I319" s="34">
        <v>60.29</v>
      </c>
      <c r="J319" s="34">
        <v>1</v>
      </c>
      <c r="K319" s="42" t="s">
        <v>327</v>
      </c>
    </row>
    <row r="320" spans="1:11" s="30" customFormat="1" ht="13.2" x14ac:dyDescent="0.25">
      <c r="A320" s="54" t="s">
        <v>331</v>
      </c>
      <c r="B320" s="32" t="s">
        <v>17</v>
      </c>
      <c r="C320" s="32" t="s">
        <v>17</v>
      </c>
      <c r="D320" s="32" t="s">
        <v>17</v>
      </c>
      <c r="E320" s="32" t="s">
        <v>17</v>
      </c>
      <c r="F320" s="34" t="s">
        <v>17</v>
      </c>
      <c r="G320" s="34">
        <f t="shared" si="6"/>
        <v>15.4</v>
      </c>
      <c r="H320" s="42" t="s">
        <v>111</v>
      </c>
      <c r="I320" s="34">
        <v>1.54</v>
      </c>
      <c r="J320" s="34">
        <v>10</v>
      </c>
      <c r="K320" s="42" t="s">
        <v>327</v>
      </c>
    </row>
    <row r="321" spans="1:11" s="30" customFormat="1" ht="13.2" x14ac:dyDescent="0.25">
      <c r="A321" s="54" t="s">
        <v>284</v>
      </c>
      <c r="B321" s="32" t="s">
        <v>17</v>
      </c>
      <c r="C321" s="32" t="s">
        <v>17</v>
      </c>
      <c r="D321" s="32" t="s">
        <v>17</v>
      </c>
      <c r="E321" s="32" t="s">
        <v>17</v>
      </c>
      <c r="F321" s="34" t="s">
        <v>17</v>
      </c>
      <c r="G321" s="34">
        <f t="shared" si="6"/>
        <v>60.36</v>
      </c>
      <c r="H321" s="42" t="s">
        <v>285</v>
      </c>
      <c r="I321" s="34">
        <v>60.36</v>
      </c>
      <c r="J321" s="34">
        <v>1</v>
      </c>
      <c r="K321" s="42" t="s">
        <v>187</v>
      </c>
    </row>
    <row r="322" spans="1:11" s="33" customFormat="1" ht="13.5" customHeight="1" x14ac:dyDescent="0.25">
      <c r="A322" s="36" t="s">
        <v>332</v>
      </c>
      <c r="B322" s="37" t="s">
        <v>17</v>
      </c>
      <c r="C322" s="37" t="s">
        <v>17</v>
      </c>
      <c r="D322" s="37" t="s">
        <v>17</v>
      </c>
      <c r="E322" s="37" t="s">
        <v>17</v>
      </c>
      <c r="F322" s="38">
        <v>11531</v>
      </c>
      <c r="G322" s="38">
        <f>SUM(G323:G403)</f>
        <v>11530.999999999998</v>
      </c>
      <c r="H322" s="39" t="s">
        <v>17</v>
      </c>
      <c r="I322" s="39" t="s">
        <v>17</v>
      </c>
      <c r="J322" s="39" t="s">
        <v>17</v>
      </c>
      <c r="K322" s="53" t="s">
        <v>17</v>
      </c>
    </row>
    <row r="323" spans="1:11" s="30" customFormat="1" ht="26.4" x14ac:dyDescent="0.25">
      <c r="A323" s="54" t="s">
        <v>333</v>
      </c>
      <c r="B323" s="32" t="s">
        <v>17</v>
      </c>
      <c r="C323" s="32" t="s">
        <v>17</v>
      </c>
      <c r="D323" s="32" t="s">
        <v>17</v>
      </c>
      <c r="E323" s="32" t="s">
        <v>17</v>
      </c>
      <c r="F323" s="34" t="s">
        <v>17</v>
      </c>
      <c r="G323" s="34">
        <f>ROUND(I323*J323,2)</f>
        <v>680.88</v>
      </c>
      <c r="H323" s="42" t="s">
        <v>45</v>
      </c>
      <c r="I323" s="34">
        <v>5.6740000000000004</v>
      </c>
      <c r="J323" s="34">
        <v>120</v>
      </c>
      <c r="K323" s="42" t="s">
        <v>278</v>
      </c>
    </row>
    <row r="324" spans="1:11" s="30" customFormat="1" ht="13.2" x14ac:dyDescent="0.25">
      <c r="A324" s="54" t="s">
        <v>334</v>
      </c>
      <c r="B324" s="32" t="s">
        <v>17</v>
      </c>
      <c r="C324" s="32" t="s">
        <v>17</v>
      </c>
      <c r="D324" s="32" t="s">
        <v>17</v>
      </c>
      <c r="E324" s="32" t="s">
        <v>17</v>
      </c>
      <c r="F324" s="34" t="s">
        <v>17</v>
      </c>
      <c r="G324" s="34">
        <f t="shared" ref="G324:G387" si="7">ROUND(I324*J324,2)</f>
        <v>18.18</v>
      </c>
      <c r="H324" s="42" t="s">
        <v>335</v>
      </c>
      <c r="I324" s="34">
        <v>18.18</v>
      </c>
      <c r="J324" s="34">
        <v>1</v>
      </c>
      <c r="K324" s="42" t="s">
        <v>278</v>
      </c>
    </row>
    <row r="325" spans="1:11" s="30" customFormat="1" ht="13.2" x14ac:dyDescent="0.25">
      <c r="A325" s="54" t="s">
        <v>336</v>
      </c>
      <c r="B325" s="32" t="s">
        <v>17</v>
      </c>
      <c r="C325" s="32" t="s">
        <v>17</v>
      </c>
      <c r="D325" s="32" t="s">
        <v>17</v>
      </c>
      <c r="E325" s="32" t="s">
        <v>17</v>
      </c>
      <c r="F325" s="34" t="s">
        <v>17</v>
      </c>
      <c r="G325" s="34">
        <f t="shared" si="7"/>
        <v>42.36</v>
      </c>
      <c r="H325" s="42" t="s">
        <v>335</v>
      </c>
      <c r="I325" s="34">
        <v>10.59</v>
      </c>
      <c r="J325" s="34">
        <v>4</v>
      </c>
      <c r="K325" s="42" t="s">
        <v>278</v>
      </c>
    </row>
    <row r="326" spans="1:11" s="30" customFormat="1" ht="13.2" x14ac:dyDescent="0.25">
      <c r="A326" s="54" t="s">
        <v>337</v>
      </c>
      <c r="B326" s="32" t="s">
        <v>17</v>
      </c>
      <c r="C326" s="32" t="s">
        <v>17</v>
      </c>
      <c r="D326" s="32" t="s">
        <v>17</v>
      </c>
      <c r="E326" s="32" t="s">
        <v>17</v>
      </c>
      <c r="F326" s="34" t="s">
        <v>17</v>
      </c>
      <c r="G326" s="34">
        <f t="shared" si="7"/>
        <v>38.11</v>
      </c>
      <c r="H326" s="42" t="s">
        <v>335</v>
      </c>
      <c r="I326" s="34">
        <v>2.5407000000000002</v>
      </c>
      <c r="J326" s="34">
        <v>15</v>
      </c>
      <c r="K326" s="42" t="s">
        <v>278</v>
      </c>
    </row>
    <row r="327" spans="1:11" s="30" customFormat="1" ht="13.2" x14ac:dyDescent="0.25">
      <c r="A327" s="54" t="s">
        <v>338</v>
      </c>
      <c r="B327" s="32" t="s">
        <v>17</v>
      </c>
      <c r="C327" s="32" t="s">
        <v>17</v>
      </c>
      <c r="D327" s="32" t="s">
        <v>17</v>
      </c>
      <c r="E327" s="32" t="s">
        <v>17</v>
      </c>
      <c r="F327" s="34" t="s">
        <v>17</v>
      </c>
      <c r="G327" s="34">
        <f t="shared" si="7"/>
        <v>62.92</v>
      </c>
      <c r="H327" s="42" t="s">
        <v>339</v>
      </c>
      <c r="I327" s="34">
        <v>1.573</v>
      </c>
      <c r="J327" s="34">
        <v>40</v>
      </c>
      <c r="K327" s="42" t="s">
        <v>278</v>
      </c>
    </row>
    <row r="328" spans="1:11" s="30" customFormat="1" ht="13.2" x14ac:dyDescent="0.25">
      <c r="A328" s="54" t="s">
        <v>340</v>
      </c>
      <c r="B328" s="32" t="s">
        <v>17</v>
      </c>
      <c r="C328" s="32" t="s">
        <v>17</v>
      </c>
      <c r="D328" s="32" t="s">
        <v>17</v>
      </c>
      <c r="E328" s="32" t="s">
        <v>17</v>
      </c>
      <c r="F328" s="34" t="s">
        <v>17</v>
      </c>
      <c r="G328" s="34">
        <f t="shared" si="7"/>
        <v>100.8</v>
      </c>
      <c r="H328" s="42" t="s">
        <v>341</v>
      </c>
      <c r="I328" s="34">
        <v>6.72</v>
      </c>
      <c r="J328" s="34">
        <v>15</v>
      </c>
      <c r="K328" s="42" t="s">
        <v>278</v>
      </c>
    </row>
    <row r="329" spans="1:11" s="30" customFormat="1" ht="13.2" x14ac:dyDescent="0.25">
      <c r="A329" s="54" t="s">
        <v>342</v>
      </c>
      <c r="B329" s="32" t="s">
        <v>17</v>
      </c>
      <c r="C329" s="32" t="s">
        <v>17</v>
      </c>
      <c r="D329" s="32" t="s">
        <v>17</v>
      </c>
      <c r="E329" s="32" t="s">
        <v>17</v>
      </c>
      <c r="F329" s="34" t="s">
        <v>17</v>
      </c>
      <c r="G329" s="34">
        <f t="shared" si="7"/>
        <v>392</v>
      </c>
      <c r="H329" s="42" t="s">
        <v>281</v>
      </c>
      <c r="I329" s="34">
        <v>39.200000000000003</v>
      </c>
      <c r="J329" s="34">
        <v>10</v>
      </c>
      <c r="K329" s="42" t="s">
        <v>278</v>
      </c>
    </row>
    <row r="330" spans="1:11" s="30" customFormat="1" ht="13.2" x14ac:dyDescent="0.25">
      <c r="A330" s="54" t="s">
        <v>343</v>
      </c>
      <c r="B330" s="32" t="s">
        <v>17</v>
      </c>
      <c r="C330" s="32" t="s">
        <v>17</v>
      </c>
      <c r="D330" s="32" t="s">
        <v>17</v>
      </c>
      <c r="E330" s="32" t="s">
        <v>17</v>
      </c>
      <c r="F330" s="34" t="s">
        <v>17</v>
      </c>
      <c r="G330" s="34">
        <f t="shared" si="7"/>
        <v>224</v>
      </c>
      <c r="H330" s="42" t="s">
        <v>281</v>
      </c>
      <c r="I330" s="34">
        <v>22.4</v>
      </c>
      <c r="J330" s="34">
        <v>10</v>
      </c>
      <c r="K330" s="42" t="s">
        <v>278</v>
      </c>
    </row>
    <row r="331" spans="1:11" s="30" customFormat="1" ht="13.2" x14ac:dyDescent="0.25">
      <c r="A331" s="54" t="s">
        <v>344</v>
      </c>
      <c r="B331" s="32" t="s">
        <v>17</v>
      </c>
      <c r="C331" s="32" t="s">
        <v>17</v>
      </c>
      <c r="D331" s="32" t="s">
        <v>17</v>
      </c>
      <c r="E331" s="32" t="s">
        <v>17</v>
      </c>
      <c r="F331" s="34" t="s">
        <v>17</v>
      </c>
      <c r="G331" s="34">
        <f t="shared" si="7"/>
        <v>322.56</v>
      </c>
      <c r="H331" s="42" t="s">
        <v>281</v>
      </c>
      <c r="I331" s="34">
        <v>53.76</v>
      </c>
      <c r="J331" s="34">
        <v>6</v>
      </c>
      <c r="K331" s="42" t="s">
        <v>278</v>
      </c>
    </row>
    <row r="332" spans="1:11" s="30" customFormat="1" ht="13.2" x14ac:dyDescent="0.25">
      <c r="A332" s="54" t="s">
        <v>345</v>
      </c>
      <c r="B332" s="32" t="s">
        <v>17</v>
      </c>
      <c r="C332" s="32" t="s">
        <v>17</v>
      </c>
      <c r="D332" s="32" t="s">
        <v>17</v>
      </c>
      <c r="E332" s="32" t="s">
        <v>17</v>
      </c>
      <c r="F332" s="34" t="s">
        <v>17</v>
      </c>
      <c r="G332" s="34">
        <f t="shared" si="7"/>
        <v>226.87</v>
      </c>
      <c r="H332" s="42" t="s">
        <v>281</v>
      </c>
      <c r="I332" s="34">
        <v>4.5373999999999999</v>
      </c>
      <c r="J332" s="34">
        <v>50</v>
      </c>
      <c r="K332" s="42" t="s">
        <v>278</v>
      </c>
    </row>
    <row r="333" spans="1:11" s="30" customFormat="1" ht="13.2" x14ac:dyDescent="0.25">
      <c r="A333" s="54" t="s">
        <v>346</v>
      </c>
      <c r="B333" s="32" t="s">
        <v>17</v>
      </c>
      <c r="C333" s="32" t="s">
        <v>17</v>
      </c>
      <c r="D333" s="32" t="s">
        <v>17</v>
      </c>
      <c r="E333" s="32" t="s">
        <v>17</v>
      </c>
      <c r="F333" s="34" t="s">
        <v>17</v>
      </c>
      <c r="G333" s="34">
        <f t="shared" si="7"/>
        <v>60.6</v>
      </c>
      <c r="H333" s="42" t="s">
        <v>281</v>
      </c>
      <c r="I333" s="34">
        <v>3.03</v>
      </c>
      <c r="J333" s="34">
        <v>20</v>
      </c>
      <c r="K333" s="42" t="s">
        <v>278</v>
      </c>
    </row>
    <row r="334" spans="1:11" s="30" customFormat="1" ht="13.2" x14ac:dyDescent="0.25">
      <c r="A334" s="54" t="s">
        <v>262</v>
      </c>
      <c r="B334" s="32" t="s">
        <v>17</v>
      </c>
      <c r="C334" s="32" t="s">
        <v>17</v>
      </c>
      <c r="D334" s="32" t="s">
        <v>17</v>
      </c>
      <c r="E334" s="32" t="s">
        <v>17</v>
      </c>
      <c r="F334" s="34" t="s">
        <v>17</v>
      </c>
      <c r="G334" s="34">
        <f t="shared" si="7"/>
        <v>3.6</v>
      </c>
      <c r="H334" s="42" t="s">
        <v>347</v>
      </c>
      <c r="I334" s="34">
        <v>1.8E-3</v>
      </c>
      <c r="J334" s="34">
        <v>2000</v>
      </c>
      <c r="K334" s="42" t="s">
        <v>278</v>
      </c>
    </row>
    <row r="335" spans="1:11" s="30" customFormat="1" ht="13.2" x14ac:dyDescent="0.25">
      <c r="A335" s="54" t="s">
        <v>348</v>
      </c>
      <c r="B335" s="32" t="s">
        <v>17</v>
      </c>
      <c r="C335" s="32" t="s">
        <v>17</v>
      </c>
      <c r="D335" s="32" t="s">
        <v>17</v>
      </c>
      <c r="E335" s="32" t="s">
        <v>17</v>
      </c>
      <c r="F335" s="34" t="s">
        <v>17</v>
      </c>
      <c r="G335" s="34">
        <f t="shared" si="7"/>
        <v>41.96</v>
      </c>
      <c r="H335" s="42" t="s">
        <v>347</v>
      </c>
      <c r="I335" s="34">
        <v>3.4967000000000001</v>
      </c>
      <c r="J335" s="34">
        <v>12</v>
      </c>
      <c r="K335" s="42" t="s">
        <v>278</v>
      </c>
    </row>
    <row r="336" spans="1:11" s="30" customFormat="1" ht="13.2" x14ac:dyDescent="0.25">
      <c r="A336" s="54" t="s">
        <v>349</v>
      </c>
      <c r="B336" s="32" t="s">
        <v>17</v>
      </c>
      <c r="C336" s="32" t="s">
        <v>17</v>
      </c>
      <c r="D336" s="32" t="s">
        <v>17</v>
      </c>
      <c r="E336" s="32" t="s">
        <v>17</v>
      </c>
      <c r="F336" s="34" t="s">
        <v>17</v>
      </c>
      <c r="G336" s="34">
        <f t="shared" si="7"/>
        <v>235.2</v>
      </c>
      <c r="H336" s="42" t="s">
        <v>347</v>
      </c>
      <c r="I336" s="34">
        <v>7.84</v>
      </c>
      <c r="J336" s="34">
        <v>30</v>
      </c>
      <c r="K336" s="42" t="s">
        <v>278</v>
      </c>
    </row>
    <row r="337" spans="1:11" s="30" customFormat="1" ht="13.2" x14ac:dyDescent="0.25">
      <c r="A337" s="54" t="s">
        <v>350</v>
      </c>
      <c r="B337" s="32" t="s">
        <v>17</v>
      </c>
      <c r="C337" s="32" t="s">
        <v>17</v>
      </c>
      <c r="D337" s="32" t="s">
        <v>17</v>
      </c>
      <c r="E337" s="32" t="s">
        <v>17</v>
      </c>
      <c r="F337" s="34" t="s">
        <v>17</v>
      </c>
      <c r="G337" s="34">
        <f t="shared" si="7"/>
        <v>218.58</v>
      </c>
      <c r="H337" s="42" t="s">
        <v>351</v>
      </c>
      <c r="I337" s="34">
        <v>1.0929</v>
      </c>
      <c r="J337" s="34">
        <v>200</v>
      </c>
      <c r="K337" s="42" t="s">
        <v>278</v>
      </c>
    </row>
    <row r="338" spans="1:11" s="30" customFormat="1" ht="13.2" x14ac:dyDescent="0.25">
      <c r="A338" s="54" t="s">
        <v>352</v>
      </c>
      <c r="B338" s="32" t="s">
        <v>17</v>
      </c>
      <c r="C338" s="32" t="s">
        <v>17</v>
      </c>
      <c r="D338" s="32" t="s">
        <v>17</v>
      </c>
      <c r="E338" s="32" t="s">
        <v>17</v>
      </c>
      <c r="F338" s="34" t="s">
        <v>17</v>
      </c>
      <c r="G338" s="34">
        <f t="shared" si="7"/>
        <v>133.08000000000001</v>
      </c>
      <c r="H338" s="42" t="s">
        <v>351</v>
      </c>
      <c r="I338" s="34">
        <v>0.66539999999999999</v>
      </c>
      <c r="J338" s="34">
        <v>200</v>
      </c>
      <c r="K338" s="42" t="s">
        <v>278</v>
      </c>
    </row>
    <row r="339" spans="1:11" s="30" customFormat="1" ht="13.2" x14ac:dyDescent="0.25">
      <c r="A339" s="54" t="s">
        <v>353</v>
      </c>
      <c r="B339" s="32" t="s">
        <v>17</v>
      </c>
      <c r="C339" s="32" t="s">
        <v>17</v>
      </c>
      <c r="D339" s="32" t="s">
        <v>17</v>
      </c>
      <c r="E339" s="32" t="s">
        <v>17</v>
      </c>
      <c r="F339" s="34" t="s">
        <v>17</v>
      </c>
      <c r="G339" s="34">
        <f t="shared" si="7"/>
        <v>15.18</v>
      </c>
      <c r="H339" s="42" t="s">
        <v>351</v>
      </c>
      <c r="I339" s="34">
        <v>0.50600000000000001</v>
      </c>
      <c r="J339" s="34">
        <v>30</v>
      </c>
      <c r="K339" s="42" t="s">
        <v>278</v>
      </c>
    </row>
    <row r="340" spans="1:11" s="30" customFormat="1" ht="13.2" x14ac:dyDescent="0.25">
      <c r="A340" s="54" t="s">
        <v>262</v>
      </c>
      <c r="B340" s="32" t="s">
        <v>17</v>
      </c>
      <c r="C340" s="32" t="s">
        <v>17</v>
      </c>
      <c r="D340" s="32" t="s">
        <v>17</v>
      </c>
      <c r="E340" s="32" t="s">
        <v>17</v>
      </c>
      <c r="F340" s="34" t="s">
        <v>17</v>
      </c>
      <c r="G340" s="34">
        <f t="shared" si="7"/>
        <v>624</v>
      </c>
      <c r="H340" s="42" t="s">
        <v>354</v>
      </c>
      <c r="I340" s="34">
        <v>3.9E-2</v>
      </c>
      <c r="J340" s="34">
        <v>16000</v>
      </c>
      <c r="K340" s="42" t="s">
        <v>278</v>
      </c>
    </row>
    <row r="341" spans="1:11" s="30" customFormat="1" ht="13.2" x14ac:dyDescent="0.25">
      <c r="A341" s="54" t="s">
        <v>355</v>
      </c>
      <c r="B341" s="32" t="s">
        <v>17</v>
      </c>
      <c r="C341" s="32" t="s">
        <v>17</v>
      </c>
      <c r="D341" s="32" t="s">
        <v>17</v>
      </c>
      <c r="E341" s="32" t="s">
        <v>17</v>
      </c>
      <c r="F341" s="34" t="s">
        <v>17</v>
      </c>
      <c r="G341" s="34">
        <f t="shared" si="7"/>
        <v>24.08</v>
      </c>
      <c r="H341" s="42" t="s">
        <v>354</v>
      </c>
      <c r="I341" s="34">
        <v>0.24079999999999999</v>
      </c>
      <c r="J341" s="34">
        <v>100</v>
      </c>
      <c r="K341" s="42" t="s">
        <v>278</v>
      </c>
    </row>
    <row r="342" spans="1:11" s="30" customFormat="1" ht="13.2" x14ac:dyDescent="0.25">
      <c r="A342" s="54" t="s">
        <v>352</v>
      </c>
      <c r="B342" s="32" t="s">
        <v>17</v>
      </c>
      <c r="C342" s="32" t="s">
        <v>17</v>
      </c>
      <c r="D342" s="32" t="s">
        <v>17</v>
      </c>
      <c r="E342" s="32" t="s">
        <v>17</v>
      </c>
      <c r="F342" s="34" t="s">
        <v>17</v>
      </c>
      <c r="G342" s="34">
        <f t="shared" si="7"/>
        <v>689.7</v>
      </c>
      <c r="H342" s="42" t="s">
        <v>356</v>
      </c>
      <c r="I342" s="34">
        <v>0.68969999999999998</v>
      </c>
      <c r="J342" s="34">
        <v>1000</v>
      </c>
      <c r="K342" s="42" t="s">
        <v>278</v>
      </c>
    </row>
    <row r="343" spans="1:11" s="30" customFormat="1" ht="13.2" x14ac:dyDescent="0.25">
      <c r="A343" s="54" t="s">
        <v>357</v>
      </c>
      <c r="B343" s="32" t="s">
        <v>17</v>
      </c>
      <c r="C343" s="32" t="s">
        <v>17</v>
      </c>
      <c r="D343" s="32" t="s">
        <v>17</v>
      </c>
      <c r="E343" s="32" t="s">
        <v>17</v>
      </c>
      <c r="F343" s="34" t="s">
        <v>17</v>
      </c>
      <c r="G343" s="34">
        <f t="shared" si="7"/>
        <v>150</v>
      </c>
      <c r="H343" s="42" t="s">
        <v>358</v>
      </c>
      <c r="I343" s="34">
        <v>5</v>
      </c>
      <c r="J343" s="34">
        <v>30</v>
      </c>
      <c r="K343" s="42" t="s">
        <v>278</v>
      </c>
    </row>
    <row r="344" spans="1:11" s="30" customFormat="1" ht="13.2" x14ac:dyDescent="0.25">
      <c r="A344" s="54" t="s">
        <v>359</v>
      </c>
      <c r="B344" s="32" t="s">
        <v>17</v>
      </c>
      <c r="C344" s="32" t="s">
        <v>17</v>
      </c>
      <c r="D344" s="32" t="s">
        <v>17</v>
      </c>
      <c r="E344" s="32" t="s">
        <v>17</v>
      </c>
      <c r="F344" s="34" t="s">
        <v>17</v>
      </c>
      <c r="G344" s="34">
        <f t="shared" si="7"/>
        <v>194</v>
      </c>
      <c r="H344" s="42" t="s">
        <v>280</v>
      </c>
      <c r="I344" s="34">
        <v>0.97</v>
      </c>
      <c r="J344" s="34">
        <v>200</v>
      </c>
      <c r="K344" s="42" t="s">
        <v>297</v>
      </c>
    </row>
    <row r="345" spans="1:11" s="30" customFormat="1" ht="13.2" x14ac:dyDescent="0.25">
      <c r="A345" s="54" t="s">
        <v>340</v>
      </c>
      <c r="B345" s="32" t="s">
        <v>17</v>
      </c>
      <c r="C345" s="32" t="s">
        <v>17</v>
      </c>
      <c r="D345" s="32" t="s">
        <v>17</v>
      </c>
      <c r="E345" s="32" t="s">
        <v>17</v>
      </c>
      <c r="F345" s="34" t="s">
        <v>17</v>
      </c>
      <c r="G345" s="34">
        <f t="shared" si="7"/>
        <v>33.6</v>
      </c>
      <c r="H345" s="42" t="s">
        <v>341</v>
      </c>
      <c r="I345" s="34">
        <v>6.72</v>
      </c>
      <c r="J345" s="34">
        <v>5</v>
      </c>
      <c r="K345" s="42" t="s">
        <v>297</v>
      </c>
    </row>
    <row r="346" spans="1:11" s="30" customFormat="1" ht="26.4" x14ac:dyDescent="0.25">
      <c r="A346" s="54" t="s">
        <v>360</v>
      </c>
      <c r="B346" s="32" t="s">
        <v>17</v>
      </c>
      <c r="C346" s="32" t="s">
        <v>17</v>
      </c>
      <c r="D346" s="32" t="s">
        <v>17</v>
      </c>
      <c r="E346" s="32" t="s">
        <v>17</v>
      </c>
      <c r="F346" s="34" t="s">
        <v>17</v>
      </c>
      <c r="G346" s="34">
        <f t="shared" si="7"/>
        <v>147.44</v>
      </c>
      <c r="H346" s="42" t="s">
        <v>45</v>
      </c>
      <c r="I346" s="34">
        <v>7.3719999999999999</v>
      </c>
      <c r="J346" s="34">
        <v>20</v>
      </c>
      <c r="K346" s="42" t="s">
        <v>297</v>
      </c>
    </row>
    <row r="347" spans="1:11" s="30" customFormat="1" ht="13.2" x14ac:dyDescent="0.25">
      <c r="A347" s="54" t="s">
        <v>357</v>
      </c>
      <c r="B347" s="32" t="s">
        <v>17</v>
      </c>
      <c r="C347" s="32" t="s">
        <v>17</v>
      </c>
      <c r="D347" s="32" t="s">
        <v>17</v>
      </c>
      <c r="E347" s="32" t="s">
        <v>17</v>
      </c>
      <c r="F347" s="34" t="s">
        <v>17</v>
      </c>
      <c r="G347" s="34">
        <f t="shared" si="7"/>
        <v>250</v>
      </c>
      <c r="H347" s="42" t="s">
        <v>358</v>
      </c>
      <c r="I347" s="34">
        <v>5</v>
      </c>
      <c r="J347" s="34">
        <v>50</v>
      </c>
      <c r="K347" s="42" t="s">
        <v>297</v>
      </c>
    </row>
    <row r="348" spans="1:11" s="30" customFormat="1" ht="26.4" x14ac:dyDescent="0.25">
      <c r="A348" s="54" t="s">
        <v>333</v>
      </c>
      <c r="B348" s="32" t="s">
        <v>17</v>
      </c>
      <c r="C348" s="32" t="s">
        <v>17</v>
      </c>
      <c r="D348" s="32" t="s">
        <v>17</v>
      </c>
      <c r="E348" s="32" t="s">
        <v>17</v>
      </c>
      <c r="F348" s="34" t="s">
        <v>17</v>
      </c>
      <c r="G348" s="34">
        <f t="shared" si="7"/>
        <v>681</v>
      </c>
      <c r="H348" s="42" t="s">
        <v>45</v>
      </c>
      <c r="I348" s="34">
        <v>5.6749999999999998</v>
      </c>
      <c r="J348" s="34">
        <v>120</v>
      </c>
      <c r="K348" s="42" t="s">
        <v>297</v>
      </c>
    </row>
    <row r="349" spans="1:11" s="30" customFormat="1" ht="13.2" x14ac:dyDescent="0.25">
      <c r="A349" s="54" t="s">
        <v>361</v>
      </c>
      <c r="B349" s="32" t="s">
        <v>17</v>
      </c>
      <c r="C349" s="32" t="s">
        <v>17</v>
      </c>
      <c r="D349" s="32" t="s">
        <v>17</v>
      </c>
      <c r="E349" s="32" t="s">
        <v>17</v>
      </c>
      <c r="F349" s="34" t="s">
        <v>17</v>
      </c>
      <c r="G349" s="34">
        <f t="shared" si="7"/>
        <v>134.4</v>
      </c>
      <c r="H349" s="42" t="s">
        <v>341</v>
      </c>
      <c r="I349" s="34">
        <v>6.72</v>
      </c>
      <c r="J349" s="34">
        <v>20</v>
      </c>
      <c r="K349" s="42" t="s">
        <v>297</v>
      </c>
    </row>
    <row r="350" spans="1:11" s="30" customFormat="1" ht="13.2" x14ac:dyDescent="0.25">
      <c r="A350" s="54" t="s">
        <v>362</v>
      </c>
      <c r="B350" s="32" t="s">
        <v>17</v>
      </c>
      <c r="C350" s="32" t="s">
        <v>17</v>
      </c>
      <c r="D350" s="32" t="s">
        <v>17</v>
      </c>
      <c r="E350" s="32" t="s">
        <v>17</v>
      </c>
      <c r="F350" s="34" t="s">
        <v>17</v>
      </c>
      <c r="G350" s="34">
        <f t="shared" si="7"/>
        <v>131.04</v>
      </c>
      <c r="H350" s="42" t="s">
        <v>347</v>
      </c>
      <c r="I350" s="34">
        <v>21.84</v>
      </c>
      <c r="J350" s="34">
        <v>6</v>
      </c>
      <c r="K350" s="42" t="s">
        <v>297</v>
      </c>
    </row>
    <row r="351" spans="1:11" s="30" customFormat="1" ht="13.2" x14ac:dyDescent="0.25">
      <c r="A351" s="54" t="s">
        <v>363</v>
      </c>
      <c r="B351" s="32" t="s">
        <v>17</v>
      </c>
      <c r="C351" s="32" t="s">
        <v>17</v>
      </c>
      <c r="D351" s="32" t="s">
        <v>17</v>
      </c>
      <c r="E351" s="32" t="s">
        <v>17</v>
      </c>
      <c r="F351" s="34" t="s">
        <v>17</v>
      </c>
      <c r="G351" s="34">
        <f t="shared" si="7"/>
        <v>258.93</v>
      </c>
      <c r="H351" s="42" t="s">
        <v>347</v>
      </c>
      <c r="I351" s="34">
        <v>28.77</v>
      </c>
      <c r="J351" s="34">
        <v>9</v>
      </c>
      <c r="K351" s="42" t="s">
        <v>297</v>
      </c>
    </row>
    <row r="352" spans="1:11" s="30" customFormat="1" ht="13.2" x14ac:dyDescent="0.25">
      <c r="A352" s="54" t="s">
        <v>364</v>
      </c>
      <c r="B352" s="32" t="s">
        <v>17</v>
      </c>
      <c r="C352" s="32" t="s">
        <v>17</v>
      </c>
      <c r="D352" s="32" t="s">
        <v>17</v>
      </c>
      <c r="E352" s="32" t="s">
        <v>17</v>
      </c>
      <c r="F352" s="34" t="s">
        <v>17</v>
      </c>
      <c r="G352" s="34">
        <f t="shared" si="7"/>
        <v>9.6</v>
      </c>
      <c r="H352" s="42" t="s">
        <v>287</v>
      </c>
      <c r="I352" s="34">
        <v>2.4E-2</v>
      </c>
      <c r="J352" s="34">
        <v>400</v>
      </c>
      <c r="K352" s="42" t="s">
        <v>293</v>
      </c>
    </row>
    <row r="353" spans="1:11" s="30" customFormat="1" ht="13.2" x14ac:dyDescent="0.25">
      <c r="A353" s="54" t="s">
        <v>364</v>
      </c>
      <c r="B353" s="32" t="s">
        <v>17</v>
      </c>
      <c r="C353" s="32" t="s">
        <v>17</v>
      </c>
      <c r="D353" s="32" t="s">
        <v>17</v>
      </c>
      <c r="E353" s="32" t="s">
        <v>17</v>
      </c>
      <c r="F353" s="34" t="s">
        <v>17</v>
      </c>
      <c r="G353" s="34">
        <f t="shared" si="7"/>
        <v>13.94</v>
      </c>
      <c r="H353" s="42" t="s">
        <v>281</v>
      </c>
      <c r="I353" s="34">
        <v>2.7879999999999999E-2</v>
      </c>
      <c r="J353" s="34">
        <v>500</v>
      </c>
      <c r="K353" s="42" t="s">
        <v>293</v>
      </c>
    </row>
    <row r="354" spans="1:11" s="30" customFormat="1" ht="13.2" x14ac:dyDescent="0.25">
      <c r="A354" s="54" t="s">
        <v>365</v>
      </c>
      <c r="B354" s="32" t="s">
        <v>17</v>
      </c>
      <c r="C354" s="32" t="s">
        <v>17</v>
      </c>
      <c r="D354" s="32" t="s">
        <v>17</v>
      </c>
      <c r="E354" s="32" t="s">
        <v>17</v>
      </c>
      <c r="F354" s="34" t="s">
        <v>17</v>
      </c>
      <c r="G354" s="34">
        <f t="shared" si="7"/>
        <v>15.62</v>
      </c>
      <c r="H354" s="42" t="s">
        <v>335</v>
      </c>
      <c r="I354" s="34">
        <v>0.71</v>
      </c>
      <c r="J354" s="34">
        <v>22</v>
      </c>
      <c r="K354" s="42" t="s">
        <v>293</v>
      </c>
    </row>
    <row r="355" spans="1:11" s="30" customFormat="1" ht="13.2" x14ac:dyDescent="0.25">
      <c r="A355" s="54" t="s">
        <v>366</v>
      </c>
      <c r="B355" s="32" t="s">
        <v>17</v>
      </c>
      <c r="C355" s="32" t="s">
        <v>17</v>
      </c>
      <c r="D355" s="32" t="s">
        <v>17</v>
      </c>
      <c r="E355" s="32" t="s">
        <v>17</v>
      </c>
      <c r="F355" s="34" t="s">
        <v>17</v>
      </c>
      <c r="G355" s="34">
        <f t="shared" si="7"/>
        <v>53.54</v>
      </c>
      <c r="H355" s="42" t="s">
        <v>281</v>
      </c>
      <c r="I355" s="34">
        <v>1.1639999999999999</v>
      </c>
      <c r="J355" s="34">
        <v>46</v>
      </c>
      <c r="K355" s="42" t="s">
        <v>293</v>
      </c>
    </row>
    <row r="356" spans="1:11" s="30" customFormat="1" ht="13.2" x14ac:dyDescent="0.25">
      <c r="A356" s="54" t="s">
        <v>366</v>
      </c>
      <c r="B356" s="32" t="s">
        <v>17</v>
      </c>
      <c r="C356" s="32" t="s">
        <v>17</v>
      </c>
      <c r="D356" s="32" t="s">
        <v>17</v>
      </c>
      <c r="E356" s="32" t="s">
        <v>17</v>
      </c>
      <c r="F356" s="34" t="s">
        <v>17</v>
      </c>
      <c r="G356" s="34">
        <f t="shared" si="7"/>
        <v>36.299999999999997</v>
      </c>
      <c r="H356" s="42" t="s">
        <v>287</v>
      </c>
      <c r="I356" s="34">
        <v>0.72599999999999998</v>
      </c>
      <c r="J356" s="34">
        <v>50</v>
      </c>
      <c r="K356" s="42" t="s">
        <v>293</v>
      </c>
    </row>
    <row r="357" spans="1:11" s="30" customFormat="1" ht="13.2" x14ac:dyDescent="0.25">
      <c r="A357" s="54" t="s">
        <v>367</v>
      </c>
      <c r="B357" s="32" t="s">
        <v>17</v>
      </c>
      <c r="C357" s="32" t="s">
        <v>17</v>
      </c>
      <c r="D357" s="32" t="s">
        <v>17</v>
      </c>
      <c r="E357" s="32" t="s">
        <v>17</v>
      </c>
      <c r="F357" s="34" t="s">
        <v>17</v>
      </c>
      <c r="G357" s="34">
        <f t="shared" si="7"/>
        <v>46.68</v>
      </c>
      <c r="H357" s="42" t="s">
        <v>277</v>
      </c>
      <c r="I357" s="34">
        <v>7.7799999999999994E-2</v>
      </c>
      <c r="J357" s="34">
        <v>600</v>
      </c>
      <c r="K357" s="42" t="s">
        <v>293</v>
      </c>
    </row>
    <row r="358" spans="1:11" s="30" customFormat="1" ht="13.2" x14ac:dyDescent="0.25">
      <c r="A358" s="54" t="s">
        <v>340</v>
      </c>
      <c r="B358" s="32" t="s">
        <v>17</v>
      </c>
      <c r="C358" s="32" t="s">
        <v>17</v>
      </c>
      <c r="D358" s="32" t="s">
        <v>17</v>
      </c>
      <c r="E358" s="32" t="s">
        <v>17</v>
      </c>
      <c r="F358" s="34" t="s">
        <v>17</v>
      </c>
      <c r="G358" s="34">
        <f t="shared" si="7"/>
        <v>33.6</v>
      </c>
      <c r="H358" s="42" t="s">
        <v>341</v>
      </c>
      <c r="I358" s="34">
        <v>6.72</v>
      </c>
      <c r="J358" s="34">
        <v>5</v>
      </c>
      <c r="K358" s="42" t="s">
        <v>293</v>
      </c>
    </row>
    <row r="359" spans="1:11" s="30" customFormat="1" ht="13.2" x14ac:dyDescent="0.25">
      <c r="A359" s="54" t="s">
        <v>357</v>
      </c>
      <c r="B359" s="32" t="s">
        <v>17</v>
      </c>
      <c r="C359" s="32" t="s">
        <v>17</v>
      </c>
      <c r="D359" s="32" t="s">
        <v>17</v>
      </c>
      <c r="E359" s="32" t="s">
        <v>17</v>
      </c>
      <c r="F359" s="34" t="s">
        <v>17</v>
      </c>
      <c r="G359" s="34">
        <f t="shared" si="7"/>
        <v>100</v>
      </c>
      <c r="H359" s="42" t="s">
        <v>358</v>
      </c>
      <c r="I359" s="34">
        <v>5</v>
      </c>
      <c r="J359" s="34">
        <v>20</v>
      </c>
      <c r="K359" s="42" t="s">
        <v>293</v>
      </c>
    </row>
    <row r="360" spans="1:11" s="30" customFormat="1" ht="26.4" x14ac:dyDescent="0.25">
      <c r="A360" s="54" t="s">
        <v>333</v>
      </c>
      <c r="B360" s="32" t="s">
        <v>17</v>
      </c>
      <c r="C360" s="32" t="s">
        <v>17</v>
      </c>
      <c r="D360" s="32" t="s">
        <v>17</v>
      </c>
      <c r="E360" s="32" t="s">
        <v>17</v>
      </c>
      <c r="F360" s="34" t="s">
        <v>17</v>
      </c>
      <c r="G360" s="34">
        <f t="shared" si="7"/>
        <v>680.98</v>
      </c>
      <c r="H360" s="42" t="s">
        <v>45</v>
      </c>
      <c r="I360" s="34">
        <v>5.6748000000000003</v>
      </c>
      <c r="J360" s="34">
        <v>120</v>
      </c>
      <c r="K360" s="42" t="s">
        <v>293</v>
      </c>
    </row>
    <row r="361" spans="1:11" s="30" customFormat="1" ht="26.4" x14ac:dyDescent="0.25">
      <c r="A361" s="54" t="s">
        <v>365</v>
      </c>
      <c r="B361" s="32" t="s">
        <v>17</v>
      </c>
      <c r="C361" s="32" t="s">
        <v>17</v>
      </c>
      <c r="D361" s="32" t="s">
        <v>17</v>
      </c>
      <c r="E361" s="32" t="s">
        <v>17</v>
      </c>
      <c r="F361" s="34" t="s">
        <v>17</v>
      </c>
      <c r="G361" s="34">
        <f t="shared" si="7"/>
        <v>10.68</v>
      </c>
      <c r="H361" s="42" t="s">
        <v>368</v>
      </c>
      <c r="I361" s="34">
        <v>1.5255000000000001</v>
      </c>
      <c r="J361" s="34">
        <v>7</v>
      </c>
      <c r="K361" s="42" t="s">
        <v>306</v>
      </c>
    </row>
    <row r="362" spans="1:11" s="30" customFormat="1" ht="13.2" x14ac:dyDescent="0.25">
      <c r="A362" s="54" t="s">
        <v>357</v>
      </c>
      <c r="B362" s="32" t="s">
        <v>17</v>
      </c>
      <c r="C362" s="32" t="s">
        <v>17</v>
      </c>
      <c r="D362" s="32" t="s">
        <v>17</v>
      </c>
      <c r="E362" s="32" t="s">
        <v>17</v>
      </c>
      <c r="F362" s="34" t="s">
        <v>17</v>
      </c>
      <c r="G362" s="34">
        <f t="shared" si="7"/>
        <v>200</v>
      </c>
      <c r="H362" s="42" t="s">
        <v>358</v>
      </c>
      <c r="I362" s="34">
        <v>5</v>
      </c>
      <c r="J362" s="34">
        <v>40</v>
      </c>
      <c r="K362" s="42" t="s">
        <v>306</v>
      </c>
    </row>
    <row r="363" spans="1:11" s="30" customFormat="1" ht="13.2" x14ac:dyDescent="0.25">
      <c r="A363" s="54" t="s">
        <v>369</v>
      </c>
      <c r="B363" s="32" t="s">
        <v>17</v>
      </c>
      <c r="C363" s="32" t="s">
        <v>17</v>
      </c>
      <c r="D363" s="32" t="s">
        <v>17</v>
      </c>
      <c r="E363" s="32" t="s">
        <v>17</v>
      </c>
      <c r="F363" s="34" t="s">
        <v>17</v>
      </c>
      <c r="G363" s="34">
        <f t="shared" si="7"/>
        <v>32.08</v>
      </c>
      <c r="H363" s="42" t="s">
        <v>370</v>
      </c>
      <c r="I363" s="34">
        <v>0.80200000000000005</v>
      </c>
      <c r="J363" s="34">
        <v>40</v>
      </c>
      <c r="K363" s="42" t="s">
        <v>306</v>
      </c>
    </row>
    <row r="364" spans="1:11" s="30" customFormat="1" ht="13.2" x14ac:dyDescent="0.25">
      <c r="A364" s="54" t="s">
        <v>371</v>
      </c>
      <c r="B364" s="32" t="s">
        <v>17</v>
      </c>
      <c r="C364" s="32" t="s">
        <v>17</v>
      </c>
      <c r="D364" s="32" t="s">
        <v>17</v>
      </c>
      <c r="E364" s="32" t="s">
        <v>17</v>
      </c>
      <c r="F364" s="34" t="s">
        <v>17</v>
      </c>
      <c r="G364" s="34">
        <f t="shared" si="7"/>
        <v>11.11</v>
      </c>
      <c r="H364" s="42" t="s">
        <v>354</v>
      </c>
      <c r="I364" s="34">
        <v>0.48299999999999998</v>
      </c>
      <c r="J364" s="34">
        <v>23</v>
      </c>
      <c r="K364" s="42" t="s">
        <v>306</v>
      </c>
    </row>
    <row r="365" spans="1:11" s="30" customFormat="1" ht="13.2" x14ac:dyDescent="0.25">
      <c r="A365" s="54" t="s">
        <v>372</v>
      </c>
      <c r="B365" s="32" t="s">
        <v>17</v>
      </c>
      <c r="C365" s="32" t="s">
        <v>17</v>
      </c>
      <c r="D365" s="32" t="s">
        <v>17</v>
      </c>
      <c r="E365" s="32" t="s">
        <v>17</v>
      </c>
      <c r="F365" s="34" t="s">
        <v>17</v>
      </c>
      <c r="G365" s="34">
        <f t="shared" si="7"/>
        <v>21.78</v>
      </c>
      <c r="H365" s="42" t="s">
        <v>373</v>
      </c>
      <c r="I365" s="34">
        <v>21.78</v>
      </c>
      <c r="J365" s="34">
        <v>1</v>
      </c>
      <c r="K365" s="42" t="s">
        <v>306</v>
      </c>
    </row>
    <row r="366" spans="1:11" s="30" customFormat="1" ht="13.2" x14ac:dyDescent="0.25">
      <c r="A366" s="54" t="s">
        <v>372</v>
      </c>
      <c r="B366" s="32" t="s">
        <v>17</v>
      </c>
      <c r="C366" s="32" t="s">
        <v>17</v>
      </c>
      <c r="D366" s="32" t="s">
        <v>17</v>
      </c>
      <c r="E366" s="32" t="s">
        <v>17</v>
      </c>
      <c r="F366" s="34" t="s">
        <v>17</v>
      </c>
      <c r="G366" s="34">
        <f t="shared" si="7"/>
        <v>88.33</v>
      </c>
      <c r="H366" s="42" t="s">
        <v>370</v>
      </c>
      <c r="I366" s="34">
        <v>8.8330000000000002</v>
      </c>
      <c r="J366" s="34">
        <v>10</v>
      </c>
      <c r="K366" s="42" t="s">
        <v>306</v>
      </c>
    </row>
    <row r="367" spans="1:11" s="30" customFormat="1" ht="13.2" x14ac:dyDescent="0.25">
      <c r="A367" s="54" t="s">
        <v>374</v>
      </c>
      <c r="B367" s="32" t="s">
        <v>17</v>
      </c>
      <c r="C367" s="32" t="s">
        <v>17</v>
      </c>
      <c r="D367" s="32" t="s">
        <v>17</v>
      </c>
      <c r="E367" s="32" t="s">
        <v>17</v>
      </c>
      <c r="F367" s="34" t="s">
        <v>17</v>
      </c>
      <c r="G367" s="34">
        <f t="shared" si="7"/>
        <v>412.42</v>
      </c>
      <c r="H367" s="42" t="s">
        <v>347</v>
      </c>
      <c r="I367" s="34">
        <v>22.911999999999999</v>
      </c>
      <c r="J367" s="34">
        <v>18</v>
      </c>
      <c r="K367" s="42" t="s">
        <v>306</v>
      </c>
    </row>
    <row r="368" spans="1:11" s="30" customFormat="1" ht="26.4" x14ac:dyDescent="0.25">
      <c r="A368" s="54" t="s">
        <v>333</v>
      </c>
      <c r="B368" s="32" t="s">
        <v>17</v>
      </c>
      <c r="C368" s="32" t="s">
        <v>17</v>
      </c>
      <c r="D368" s="32" t="s">
        <v>17</v>
      </c>
      <c r="E368" s="32" t="s">
        <v>17</v>
      </c>
      <c r="F368" s="34" t="s">
        <v>17</v>
      </c>
      <c r="G368" s="34">
        <f t="shared" si="7"/>
        <v>227.2</v>
      </c>
      <c r="H368" s="42" t="s">
        <v>45</v>
      </c>
      <c r="I368" s="34">
        <v>5.68</v>
      </c>
      <c r="J368" s="34">
        <v>40</v>
      </c>
      <c r="K368" s="42" t="s">
        <v>306</v>
      </c>
    </row>
    <row r="369" spans="1:11" s="30" customFormat="1" ht="13.2" x14ac:dyDescent="0.25">
      <c r="A369" s="54" t="s">
        <v>340</v>
      </c>
      <c r="B369" s="32" t="s">
        <v>17</v>
      </c>
      <c r="C369" s="32" t="s">
        <v>17</v>
      </c>
      <c r="D369" s="32" t="s">
        <v>17</v>
      </c>
      <c r="E369" s="32" t="s">
        <v>17</v>
      </c>
      <c r="F369" s="34" t="s">
        <v>17</v>
      </c>
      <c r="G369" s="34">
        <f t="shared" si="7"/>
        <v>67.2</v>
      </c>
      <c r="H369" s="42" t="s">
        <v>341</v>
      </c>
      <c r="I369" s="34">
        <v>6.72</v>
      </c>
      <c r="J369" s="34">
        <v>10</v>
      </c>
      <c r="K369" s="42" t="s">
        <v>306</v>
      </c>
    </row>
    <row r="370" spans="1:11" s="30" customFormat="1" ht="13.2" x14ac:dyDescent="0.25">
      <c r="A370" s="54" t="s">
        <v>375</v>
      </c>
      <c r="B370" s="32" t="s">
        <v>17</v>
      </c>
      <c r="C370" s="32" t="s">
        <v>17</v>
      </c>
      <c r="D370" s="32" t="s">
        <v>17</v>
      </c>
      <c r="E370" s="32" t="s">
        <v>17</v>
      </c>
      <c r="F370" s="34" t="s">
        <v>17</v>
      </c>
      <c r="G370" s="34">
        <f t="shared" si="7"/>
        <v>372.93</v>
      </c>
      <c r="H370" s="42" t="s">
        <v>347</v>
      </c>
      <c r="I370" s="34">
        <v>10.654999999999999</v>
      </c>
      <c r="J370" s="34">
        <v>35</v>
      </c>
      <c r="K370" s="42" t="s">
        <v>306</v>
      </c>
    </row>
    <row r="371" spans="1:11" s="30" customFormat="1" ht="13.2" x14ac:dyDescent="0.25">
      <c r="A371" s="54" t="s">
        <v>376</v>
      </c>
      <c r="B371" s="32" t="s">
        <v>17</v>
      </c>
      <c r="C371" s="32" t="s">
        <v>17</v>
      </c>
      <c r="D371" s="32" t="s">
        <v>17</v>
      </c>
      <c r="E371" s="32" t="s">
        <v>17</v>
      </c>
      <c r="F371" s="34" t="s">
        <v>17</v>
      </c>
      <c r="G371" s="34">
        <f t="shared" si="7"/>
        <v>181.5</v>
      </c>
      <c r="H371" s="42" t="s">
        <v>281</v>
      </c>
      <c r="I371" s="34">
        <v>12.1</v>
      </c>
      <c r="J371" s="34">
        <v>15</v>
      </c>
      <c r="K371" s="42" t="s">
        <v>306</v>
      </c>
    </row>
    <row r="372" spans="1:11" s="30" customFormat="1" ht="13.2" x14ac:dyDescent="0.25">
      <c r="A372" s="54" t="s">
        <v>377</v>
      </c>
      <c r="B372" s="32" t="s">
        <v>17</v>
      </c>
      <c r="C372" s="32" t="s">
        <v>17</v>
      </c>
      <c r="D372" s="32" t="s">
        <v>17</v>
      </c>
      <c r="E372" s="32" t="s">
        <v>17</v>
      </c>
      <c r="F372" s="34" t="s">
        <v>17</v>
      </c>
      <c r="G372" s="34">
        <f t="shared" si="7"/>
        <v>374.37</v>
      </c>
      <c r="H372" s="42" t="s">
        <v>347</v>
      </c>
      <c r="I372" s="34">
        <v>3.7437</v>
      </c>
      <c r="J372" s="34">
        <v>100</v>
      </c>
      <c r="K372" s="42" t="s">
        <v>306</v>
      </c>
    </row>
    <row r="373" spans="1:11" s="30" customFormat="1" ht="26.4" x14ac:dyDescent="0.25">
      <c r="A373" s="54" t="s">
        <v>378</v>
      </c>
      <c r="B373" s="32" t="s">
        <v>17</v>
      </c>
      <c r="C373" s="32" t="s">
        <v>17</v>
      </c>
      <c r="D373" s="32" t="s">
        <v>17</v>
      </c>
      <c r="E373" s="32" t="s">
        <v>17</v>
      </c>
      <c r="F373" s="34" t="s">
        <v>17</v>
      </c>
      <c r="G373" s="34">
        <f t="shared" si="7"/>
        <v>84.16</v>
      </c>
      <c r="H373" s="42" t="s">
        <v>368</v>
      </c>
      <c r="I373" s="34">
        <v>4.9505999999999997</v>
      </c>
      <c r="J373" s="34">
        <v>17</v>
      </c>
      <c r="K373" s="42" t="s">
        <v>306</v>
      </c>
    </row>
    <row r="374" spans="1:11" s="30" customFormat="1" ht="13.2" x14ac:dyDescent="0.25">
      <c r="A374" s="54" t="s">
        <v>379</v>
      </c>
      <c r="B374" s="32" t="s">
        <v>17</v>
      </c>
      <c r="C374" s="32" t="s">
        <v>17</v>
      </c>
      <c r="D374" s="32" t="s">
        <v>17</v>
      </c>
      <c r="E374" s="32" t="s">
        <v>17</v>
      </c>
      <c r="F374" s="34" t="s">
        <v>17</v>
      </c>
      <c r="G374" s="34">
        <f t="shared" si="7"/>
        <v>61.64</v>
      </c>
      <c r="H374" s="42" t="s">
        <v>354</v>
      </c>
      <c r="I374" s="34">
        <v>3.4243999999999999</v>
      </c>
      <c r="J374" s="34">
        <v>18</v>
      </c>
      <c r="K374" s="42" t="s">
        <v>306</v>
      </c>
    </row>
    <row r="375" spans="1:11" s="30" customFormat="1" ht="13.2" x14ac:dyDescent="0.25">
      <c r="A375" s="54" t="s">
        <v>357</v>
      </c>
      <c r="B375" s="32" t="s">
        <v>17</v>
      </c>
      <c r="C375" s="32" t="s">
        <v>17</v>
      </c>
      <c r="D375" s="32" t="s">
        <v>17</v>
      </c>
      <c r="E375" s="32" t="s">
        <v>17</v>
      </c>
      <c r="F375" s="34" t="s">
        <v>17</v>
      </c>
      <c r="G375" s="34">
        <f t="shared" si="7"/>
        <v>100</v>
      </c>
      <c r="H375" s="42" t="s">
        <v>358</v>
      </c>
      <c r="I375" s="34">
        <v>5</v>
      </c>
      <c r="J375" s="34">
        <v>20</v>
      </c>
      <c r="K375" s="42" t="s">
        <v>318</v>
      </c>
    </row>
    <row r="376" spans="1:11" s="30" customFormat="1" ht="13.2" x14ac:dyDescent="0.25">
      <c r="A376" s="54" t="s">
        <v>380</v>
      </c>
      <c r="B376" s="32" t="s">
        <v>17</v>
      </c>
      <c r="C376" s="32" t="s">
        <v>17</v>
      </c>
      <c r="D376" s="32" t="s">
        <v>17</v>
      </c>
      <c r="E376" s="32" t="s">
        <v>17</v>
      </c>
      <c r="F376" s="34" t="s">
        <v>17</v>
      </c>
      <c r="G376" s="34">
        <f t="shared" si="7"/>
        <v>16.96</v>
      </c>
      <c r="H376" s="42" t="s">
        <v>335</v>
      </c>
      <c r="I376" s="34">
        <v>4.24</v>
      </c>
      <c r="J376" s="34">
        <v>4</v>
      </c>
      <c r="K376" s="42" t="s">
        <v>318</v>
      </c>
    </row>
    <row r="377" spans="1:11" s="30" customFormat="1" ht="26.4" x14ac:dyDescent="0.25">
      <c r="A377" s="54" t="s">
        <v>333</v>
      </c>
      <c r="B377" s="32" t="s">
        <v>17</v>
      </c>
      <c r="C377" s="32" t="s">
        <v>17</v>
      </c>
      <c r="D377" s="32" t="s">
        <v>17</v>
      </c>
      <c r="E377" s="32" t="s">
        <v>17</v>
      </c>
      <c r="F377" s="34" t="s">
        <v>17</v>
      </c>
      <c r="G377" s="34">
        <f t="shared" si="7"/>
        <v>227</v>
      </c>
      <c r="H377" s="42" t="s">
        <v>45</v>
      </c>
      <c r="I377" s="34">
        <v>5.6749999999999998</v>
      </c>
      <c r="J377" s="34">
        <v>40</v>
      </c>
      <c r="K377" s="42" t="s">
        <v>318</v>
      </c>
    </row>
    <row r="378" spans="1:11" s="30" customFormat="1" ht="13.2" x14ac:dyDescent="0.25">
      <c r="A378" s="54" t="s">
        <v>340</v>
      </c>
      <c r="B378" s="32" t="s">
        <v>17</v>
      </c>
      <c r="C378" s="32" t="s">
        <v>17</v>
      </c>
      <c r="D378" s="32" t="s">
        <v>17</v>
      </c>
      <c r="E378" s="32" t="s">
        <v>17</v>
      </c>
      <c r="F378" s="34" t="s">
        <v>17</v>
      </c>
      <c r="G378" s="34">
        <f t="shared" si="7"/>
        <v>33.6</v>
      </c>
      <c r="H378" s="42" t="s">
        <v>341</v>
      </c>
      <c r="I378" s="34">
        <v>6.72</v>
      </c>
      <c r="J378" s="34">
        <v>5</v>
      </c>
      <c r="K378" s="42" t="s">
        <v>318</v>
      </c>
    </row>
    <row r="379" spans="1:11" s="30" customFormat="1" ht="13.2" x14ac:dyDescent="0.25">
      <c r="A379" s="54" t="s">
        <v>381</v>
      </c>
      <c r="B379" s="32" t="s">
        <v>17</v>
      </c>
      <c r="C379" s="32" t="s">
        <v>17</v>
      </c>
      <c r="D379" s="32" t="s">
        <v>17</v>
      </c>
      <c r="E379" s="32" t="s">
        <v>17</v>
      </c>
      <c r="F379" s="34" t="s">
        <v>17</v>
      </c>
      <c r="G379" s="34">
        <f t="shared" si="7"/>
        <v>95.98</v>
      </c>
      <c r="H379" s="42" t="s">
        <v>316</v>
      </c>
      <c r="I379" s="34">
        <v>2.3995000000000002</v>
      </c>
      <c r="J379" s="34">
        <v>40</v>
      </c>
      <c r="K379" s="42" t="s">
        <v>318</v>
      </c>
    </row>
    <row r="380" spans="1:11" s="30" customFormat="1" ht="13.2" x14ac:dyDescent="0.25">
      <c r="A380" s="54" t="s">
        <v>382</v>
      </c>
      <c r="B380" s="32" t="s">
        <v>17</v>
      </c>
      <c r="C380" s="32" t="s">
        <v>17</v>
      </c>
      <c r="D380" s="32" t="s">
        <v>17</v>
      </c>
      <c r="E380" s="32" t="s">
        <v>17</v>
      </c>
      <c r="F380" s="34" t="s">
        <v>17</v>
      </c>
      <c r="G380" s="34">
        <f t="shared" si="7"/>
        <v>21.15</v>
      </c>
      <c r="H380" s="42" t="s">
        <v>335</v>
      </c>
      <c r="I380" s="34">
        <v>7.05</v>
      </c>
      <c r="J380" s="34">
        <v>3</v>
      </c>
      <c r="K380" s="42" t="s">
        <v>318</v>
      </c>
    </row>
    <row r="381" spans="1:11" s="30" customFormat="1" ht="13.2" x14ac:dyDescent="0.25">
      <c r="A381" s="54" t="s">
        <v>383</v>
      </c>
      <c r="B381" s="32" t="s">
        <v>17</v>
      </c>
      <c r="C381" s="32" t="s">
        <v>17</v>
      </c>
      <c r="D381" s="32" t="s">
        <v>17</v>
      </c>
      <c r="E381" s="32" t="s">
        <v>17</v>
      </c>
      <c r="F381" s="34" t="s">
        <v>17</v>
      </c>
      <c r="G381" s="34">
        <f t="shared" si="7"/>
        <v>26.8</v>
      </c>
      <c r="H381" s="42" t="s">
        <v>335</v>
      </c>
      <c r="I381" s="34">
        <v>1.34</v>
      </c>
      <c r="J381" s="34">
        <v>20</v>
      </c>
      <c r="K381" s="42" t="s">
        <v>318</v>
      </c>
    </row>
    <row r="382" spans="1:11" s="30" customFormat="1" ht="13.2" x14ac:dyDescent="0.25">
      <c r="A382" s="54" t="s">
        <v>384</v>
      </c>
      <c r="B382" s="32" t="s">
        <v>17</v>
      </c>
      <c r="C382" s="32" t="s">
        <v>17</v>
      </c>
      <c r="D382" s="32" t="s">
        <v>17</v>
      </c>
      <c r="E382" s="32" t="s">
        <v>17</v>
      </c>
      <c r="F382" s="34" t="s">
        <v>17</v>
      </c>
      <c r="G382" s="34">
        <f t="shared" si="7"/>
        <v>31.47</v>
      </c>
      <c r="H382" s="42" t="s">
        <v>316</v>
      </c>
      <c r="I382" s="34">
        <v>6.2933000000000003</v>
      </c>
      <c r="J382" s="34">
        <v>5</v>
      </c>
      <c r="K382" s="42" t="s">
        <v>318</v>
      </c>
    </row>
    <row r="383" spans="1:11" s="30" customFormat="1" ht="13.2" x14ac:dyDescent="0.25">
      <c r="A383" s="54" t="s">
        <v>385</v>
      </c>
      <c r="B383" s="32" t="s">
        <v>17</v>
      </c>
      <c r="C383" s="32" t="s">
        <v>17</v>
      </c>
      <c r="D383" s="32" t="s">
        <v>17</v>
      </c>
      <c r="E383" s="32" t="s">
        <v>17</v>
      </c>
      <c r="F383" s="34" t="s">
        <v>17</v>
      </c>
      <c r="G383" s="34">
        <f t="shared" si="7"/>
        <v>25.89</v>
      </c>
      <c r="H383" s="42" t="s">
        <v>316</v>
      </c>
      <c r="I383" s="34">
        <v>1.2945</v>
      </c>
      <c r="J383" s="34">
        <v>20</v>
      </c>
      <c r="K383" s="42" t="s">
        <v>318</v>
      </c>
    </row>
    <row r="384" spans="1:11" s="30" customFormat="1" ht="13.2" x14ac:dyDescent="0.25">
      <c r="A384" s="54" t="s">
        <v>386</v>
      </c>
      <c r="B384" s="32" t="s">
        <v>17</v>
      </c>
      <c r="C384" s="32" t="s">
        <v>17</v>
      </c>
      <c r="D384" s="32" t="s">
        <v>17</v>
      </c>
      <c r="E384" s="32" t="s">
        <v>17</v>
      </c>
      <c r="F384" s="34" t="s">
        <v>17</v>
      </c>
      <c r="G384" s="34">
        <f t="shared" si="7"/>
        <v>108.9</v>
      </c>
      <c r="H384" s="42" t="s">
        <v>356</v>
      </c>
      <c r="I384" s="34">
        <v>1.089</v>
      </c>
      <c r="J384" s="34">
        <v>100</v>
      </c>
      <c r="K384" s="42" t="s">
        <v>318</v>
      </c>
    </row>
    <row r="385" spans="1:11" s="30" customFormat="1" ht="13.2" x14ac:dyDescent="0.25">
      <c r="A385" s="54" t="s">
        <v>387</v>
      </c>
      <c r="B385" s="32" t="s">
        <v>17</v>
      </c>
      <c r="C385" s="32" t="s">
        <v>17</v>
      </c>
      <c r="D385" s="32" t="s">
        <v>17</v>
      </c>
      <c r="E385" s="32" t="s">
        <v>17</v>
      </c>
      <c r="F385" s="34" t="s">
        <v>17</v>
      </c>
      <c r="G385" s="34">
        <f t="shared" si="7"/>
        <v>30</v>
      </c>
      <c r="H385" s="42" t="s">
        <v>388</v>
      </c>
      <c r="I385" s="34">
        <v>3</v>
      </c>
      <c r="J385" s="34">
        <v>10</v>
      </c>
      <c r="K385" s="42" t="s">
        <v>318</v>
      </c>
    </row>
    <row r="386" spans="1:11" s="30" customFormat="1" ht="13.2" x14ac:dyDescent="0.25">
      <c r="A386" s="54" t="s">
        <v>357</v>
      </c>
      <c r="B386" s="32" t="s">
        <v>17</v>
      </c>
      <c r="C386" s="32" t="s">
        <v>17</v>
      </c>
      <c r="D386" s="32" t="s">
        <v>17</v>
      </c>
      <c r="E386" s="32" t="s">
        <v>17</v>
      </c>
      <c r="F386" s="34" t="s">
        <v>17</v>
      </c>
      <c r="G386" s="34">
        <f t="shared" si="7"/>
        <v>150</v>
      </c>
      <c r="H386" s="42" t="s">
        <v>358</v>
      </c>
      <c r="I386" s="34">
        <v>5</v>
      </c>
      <c r="J386" s="34">
        <v>30</v>
      </c>
      <c r="K386" s="42" t="s">
        <v>327</v>
      </c>
    </row>
    <row r="387" spans="1:11" s="30" customFormat="1" ht="13.2" x14ac:dyDescent="0.25">
      <c r="A387" s="54" t="s">
        <v>389</v>
      </c>
      <c r="B387" s="32" t="s">
        <v>17</v>
      </c>
      <c r="C387" s="32" t="s">
        <v>17</v>
      </c>
      <c r="D387" s="32" t="s">
        <v>17</v>
      </c>
      <c r="E387" s="32" t="s">
        <v>17</v>
      </c>
      <c r="F387" s="34" t="s">
        <v>17</v>
      </c>
      <c r="G387" s="34">
        <f t="shared" si="7"/>
        <v>84.03</v>
      </c>
      <c r="H387" s="42" t="s">
        <v>347</v>
      </c>
      <c r="I387" s="34">
        <v>5.6020000000000003</v>
      </c>
      <c r="J387" s="34">
        <v>15</v>
      </c>
      <c r="K387" s="42" t="s">
        <v>327</v>
      </c>
    </row>
    <row r="388" spans="1:11" s="30" customFormat="1" ht="26.4" x14ac:dyDescent="0.25">
      <c r="A388" s="54" t="s">
        <v>333</v>
      </c>
      <c r="B388" s="32" t="s">
        <v>17</v>
      </c>
      <c r="C388" s="32" t="s">
        <v>17</v>
      </c>
      <c r="D388" s="32" t="s">
        <v>17</v>
      </c>
      <c r="E388" s="32" t="s">
        <v>17</v>
      </c>
      <c r="F388" s="34" t="s">
        <v>17</v>
      </c>
      <c r="G388" s="34">
        <f t="shared" ref="G388:G415" si="8">ROUND(I388*J388,2)</f>
        <v>680.99</v>
      </c>
      <c r="H388" s="42" t="s">
        <v>45</v>
      </c>
      <c r="I388" s="34">
        <v>5.6749000000000001</v>
      </c>
      <c r="J388" s="34">
        <v>120</v>
      </c>
      <c r="K388" s="42" t="s">
        <v>327</v>
      </c>
    </row>
    <row r="389" spans="1:11" s="30" customFormat="1" ht="13.2" x14ac:dyDescent="0.25">
      <c r="A389" s="54" t="s">
        <v>390</v>
      </c>
      <c r="B389" s="32" t="s">
        <v>17</v>
      </c>
      <c r="C389" s="32" t="s">
        <v>17</v>
      </c>
      <c r="D389" s="32" t="s">
        <v>17</v>
      </c>
      <c r="E389" s="32" t="s">
        <v>17</v>
      </c>
      <c r="F389" s="34" t="s">
        <v>17</v>
      </c>
      <c r="G389" s="34">
        <f t="shared" si="8"/>
        <v>122.3</v>
      </c>
      <c r="H389" s="42" t="s">
        <v>347</v>
      </c>
      <c r="I389" s="34">
        <v>5.0957999999999997</v>
      </c>
      <c r="J389" s="34">
        <v>24</v>
      </c>
      <c r="K389" s="42" t="s">
        <v>327</v>
      </c>
    </row>
    <row r="390" spans="1:11" s="30" customFormat="1" ht="13.2" x14ac:dyDescent="0.25">
      <c r="A390" s="54" t="s">
        <v>340</v>
      </c>
      <c r="B390" s="32" t="s">
        <v>17</v>
      </c>
      <c r="C390" s="32" t="s">
        <v>17</v>
      </c>
      <c r="D390" s="32" t="s">
        <v>17</v>
      </c>
      <c r="E390" s="32" t="s">
        <v>17</v>
      </c>
      <c r="F390" s="34" t="s">
        <v>17</v>
      </c>
      <c r="G390" s="34">
        <f t="shared" si="8"/>
        <v>67.2</v>
      </c>
      <c r="H390" s="42" t="s">
        <v>341</v>
      </c>
      <c r="I390" s="34">
        <v>6.72</v>
      </c>
      <c r="J390" s="34">
        <v>10</v>
      </c>
      <c r="K390" s="42" t="s">
        <v>327</v>
      </c>
    </row>
    <row r="391" spans="1:11" s="30" customFormat="1" ht="13.2" x14ac:dyDescent="0.25">
      <c r="A391" s="54" t="s">
        <v>391</v>
      </c>
      <c r="B391" s="32" t="s">
        <v>17</v>
      </c>
      <c r="C391" s="32" t="s">
        <v>17</v>
      </c>
      <c r="D391" s="32" t="s">
        <v>17</v>
      </c>
      <c r="E391" s="32" t="s">
        <v>17</v>
      </c>
      <c r="F391" s="34" t="s">
        <v>17</v>
      </c>
      <c r="G391" s="34">
        <f t="shared" si="8"/>
        <v>76.16</v>
      </c>
      <c r="H391" s="42" t="s">
        <v>347</v>
      </c>
      <c r="I391" s="34">
        <v>4.76</v>
      </c>
      <c r="J391" s="34">
        <v>16</v>
      </c>
      <c r="K391" s="42" t="s">
        <v>327</v>
      </c>
    </row>
    <row r="392" spans="1:11" s="30" customFormat="1" ht="13.2" x14ac:dyDescent="0.25">
      <c r="A392" s="54" t="s">
        <v>392</v>
      </c>
      <c r="B392" s="32" t="s">
        <v>17</v>
      </c>
      <c r="C392" s="32" t="s">
        <v>17</v>
      </c>
      <c r="D392" s="32" t="s">
        <v>17</v>
      </c>
      <c r="E392" s="32" t="s">
        <v>17</v>
      </c>
      <c r="F392" s="34" t="s">
        <v>17</v>
      </c>
      <c r="G392" s="34">
        <f t="shared" si="8"/>
        <v>70.42</v>
      </c>
      <c r="H392" s="42" t="s">
        <v>347</v>
      </c>
      <c r="I392" s="34">
        <v>5.8682999999999996</v>
      </c>
      <c r="J392" s="34">
        <v>12</v>
      </c>
      <c r="K392" s="42" t="s">
        <v>327</v>
      </c>
    </row>
    <row r="393" spans="1:11" s="30" customFormat="1" ht="13.2" x14ac:dyDescent="0.25">
      <c r="A393" s="54" t="s">
        <v>393</v>
      </c>
      <c r="B393" s="32" t="s">
        <v>17</v>
      </c>
      <c r="C393" s="32" t="s">
        <v>17</v>
      </c>
      <c r="D393" s="32" t="s">
        <v>17</v>
      </c>
      <c r="E393" s="32" t="s">
        <v>17</v>
      </c>
      <c r="F393" s="34" t="s">
        <v>17</v>
      </c>
      <c r="G393" s="34">
        <f t="shared" si="8"/>
        <v>29.27</v>
      </c>
      <c r="H393" s="42" t="s">
        <v>373</v>
      </c>
      <c r="I393" s="34">
        <v>0.58540000000000003</v>
      </c>
      <c r="J393" s="34">
        <v>50</v>
      </c>
      <c r="K393" s="42" t="s">
        <v>327</v>
      </c>
    </row>
    <row r="394" spans="1:11" s="30" customFormat="1" ht="13.2" x14ac:dyDescent="0.25">
      <c r="A394" s="54" t="s">
        <v>394</v>
      </c>
      <c r="B394" s="32" t="s">
        <v>17</v>
      </c>
      <c r="C394" s="32" t="s">
        <v>17</v>
      </c>
      <c r="D394" s="32" t="s">
        <v>17</v>
      </c>
      <c r="E394" s="32" t="s">
        <v>17</v>
      </c>
      <c r="F394" s="34" t="s">
        <v>17</v>
      </c>
      <c r="G394" s="34">
        <f t="shared" si="8"/>
        <v>57.17</v>
      </c>
      <c r="H394" s="42" t="s">
        <v>395</v>
      </c>
      <c r="I394" s="34">
        <v>1.7866</v>
      </c>
      <c r="J394" s="34">
        <v>32</v>
      </c>
      <c r="K394" s="42" t="s">
        <v>327</v>
      </c>
    </row>
    <row r="395" spans="1:11" s="30" customFormat="1" ht="13.2" x14ac:dyDescent="0.25">
      <c r="A395" s="54" t="s">
        <v>396</v>
      </c>
      <c r="B395" s="32" t="s">
        <v>17</v>
      </c>
      <c r="C395" s="32" t="s">
        <v>17</v>
      </c>
      <c r="D395" s="32" t="s">
        <v>17</v>
      </c>
      <c r="E395" s="32" t="s">
        <v>17</v>
      </c>
      <c r="F395" s="34" t="s">
        <v>17</v>
      </c>
      <c r="G395" s="34">
        <f t="shared" si="8"/>
        <v>17.399999999999999</v>
      </c>
      <c r="H395" s="42" t="s">
        <v>373</v>
      </c>
      <c r="I395" s="34">
        <v>0.72499999999999998</v>
      </c>
      <c r="J395" s="34">
        <v>24</v>
      </c>
      <c r="K395" s="42" t="s">
        <v>327</v>
      </c>
    </row>
    <row r="396" spans="1:11" s="30" customFormat="1" ht="13.2" x14ac:dyDescent="0.25">
      <c r="A396" s="54" t="s">
        <v>397</v>
      </c>
      <c r="B396" s="32" t="s">
        <v>17</v>
      </c>
      <c r="C396" s="32" t="s">
        <v>17</v>
      </c>
      <c r="D396" s="32" t="s">
        <v>17</v>
      </c>
      <c r="E396" s="32" t="s">
        <v>17</v>
      </c>
      <c r="F396" s="34" t="s">
        <v>17</v>
      </c>
      <c r="G396" s="34">
        <f t="shared" si="8"/>
        <v>36.200000000000003</v>
      </c>
      <c r="H396" s="42" t="s">
        <v>354</v>
      </c>
      <c r="I396" s="34">
        <v>2.2625000000000002</v>
      </c>
      <c r="J396" s="34">
        <v>16</v>
      </c>
      <c r="K396" s="42" t="s">
        <v>327</v>
      </c>
    </row>
    <row r="397" spans="1:11" s="30" customFormat="1" ht="13.2" x14ac:dyDescent="0.25">
      <c r="A397" s="54" t="s">
        <v>398</v>
      </c>
      <c r="B397" s="32" t="s">
        <v>17</v>
      </c>
      <c r="C397" s="32" t="s">
        <v>17</v>
      </c>
      <c r="D397" s="32" t="s">
        <v>17</v>
      </c>
      <c r="E397" s="32" t="s">
        <v>17</v>
      </c>
      <c r="F397" s="34" t="s">
        <v>17</v>
      </c>
      <c r="G397" s="34">
        <f t="shared" si="8"/>
        <v>8.7100000000000009</v>
      </c>
      <c r="H397" s="42" t="s">
        <v>373</v>
      </c>
      <c r="I397" s="34">
        <v>0.5444</v>
      </c>
      <c r="J397" s="34">
        <v>16</v>
      </c>
      <c r="K397" s="42" t="s">
        <v>327</v>
      </c>
    </row>
    <row r="398" spans="1:11" s="30" customFormat="1" ht="13.2" x14ac:dyDescent="0.25">
      <c r="A398" s="54" t="s">
        <v>399</v>
      </c>
      <c r="B398" s="32" t="s">
        <v>17</v>
      </c>
      <c r="C398" s="32" t="s">
        <v>17</v>
      </c>
      <c r="D398" s="32" t="s">
        <v>17</v>
      </c>
      <c r="E398" s="32" t="s">
        <v>17</v>
      </c>
      <c r="F398" s="34" t="s">
        <v>17</v>
      </c>
      <c r="G398" s="34">
        <f t="shared" si="8"/>
        <v>33.08</v>
      </c>
      <c r="H398" s="42" t="s">
        <v>395</v>
      </c>
      <c r="I398" s="34">
        <v>1.6539999999999999</v>
      </c>
      <c r="J398" s="34">
        <v>20</v>
      </c>
      <c r="K398" s="42" t="s">
        <v>327</v>
      </c>
    </row>
    <row r="399" spans="1:11" s="30" customFormat="1" ht="13.2" x14ac:dyDescent="0.25">
      <c r="A399" s="54" t="s">
        <v>400</v>
      </c>
      <c r="B399" s="32" t="s">
        <v>17</v>
      </c>
      <c r="C399" s="32" t="s">
        <v>17</v>
      </c>
      <c r="D399" s="32" t="s">
        <v>17</v>
      </c>
      <c r="E399" s="32" t="s">
        <v>17</v>
      </c>
      <c r="F399" s="34" t="s">
        <v>17</v>
      </c>
      <c r="G399" s="34">
        <f t="shared" si="8"/>
        <v>74.92</v>
      </c>
      <c r="H399" s="42" t="s">
        <v>354</v>
      </c>
      <c r="I399" s="34">
        <v>0.52029999999999998</v>
      </c>
      <c r="J399" s="34">
        <v>144</v>
      </c>
      <c r="K399" s="42" t="s">
        <v>327</v>
      </c>
    </row>
    <row r="400" spans="1:11" s="30" customFormat="1" ht="26.4" x14ac:dyDescent="0.25">
      <c r="A400" s="54" t="s">
        <v>401</v>
      </c>
      <c r="B400" s="32" t="s">
        <v>17</v>
      </c>
      <c r="C400" s="32" t="s">
        <v>17</v>
      </c>
      <c r="D400" s="32" t="s">
        <v>17</v>
      </c>
      <c r="E400" s="32" t="s">
        <v>17</v>
      </c>
      <c r="F400" s="34" t="s">
        <v>17</v>
      </c>
      <c r="G400" s="34">
        <f t="shared" si="8"/>
        <v>10.5</v>
      </c>
      <c r="H400" s="42" t="s">
        <v>402</v>
      </c>
      <c r="I400" s="34">
        <v>10.5</v>
      </c>
      <c r="J400" s="34">
        <v>1</v>
      </c>
      <c r="K400" s="42" t="s">
        <v>403</v>
      </c>
    </row>
    <row r="401" spans="1:11" s="30" customFormat="1" ht="26.4" x14ac:dyDescent="0.25">
      <c r="A401" s="54" t="s">
        <v>404</v>
      </c>
      <c r="B401" s="32" t="s">
        <v>17</v>
      </c>
      <c r="C401" s="32" t="s">
        <v>17</v>
      </c>
      <c r="D401" s="32" t="s">
        <v>17</v>
      </c>
      <c r="E401" s="32" t="s">
        <v>17</v>
      </c>
      <c r="F401" s="34" t="s">
        <v>17</v>
      </c>
      <c r="G401" s="34">
        <f t="shared" si="8"/>
        <v>13.77</v>
      </c>
      <c r="H401" s="42" t="s">
        <v>405</v>
      </c>
      <c r="I401" s="34">
        <v>4.59</v>
      </c>
      <c r="J401" s="34">
        <v>3</v>
      </c>
      <c r="K401" s="42" t="s">
        <v>403</v>
      </c>
    </row>
    <row r="402" spans="1:11" s="30" customFormat="1" ht="26.4" x14ac:dyDescent="0.25">
      <c r="A402" s="54" t="s">
        <v>357</v>
      </c>
      <c r="B402" s="32" t="s">
        <v>17</v>
      </c>
      <c r="C402" s="32" t="s">
        <v>17</v>
      </c>
      <c r="D402" s="32" t="s">
        <v>17</v>
      </c>
      <c r="E402" s="32" t="s">
        <v>17</v>
      </c>
      <c r="F402" s="34" t="s">
        <v>17</v>
      </c>
      <c r="G402" s="34">
        <f t="shared" si="8"/>
        <v>9.9499999999999993</v>
      </c>
      <c r="H402" s="42" t="s">
        <v>405</v>
      </c>
      <c r="I402" s="34">
        <v>1.99</v>
      </c>
      <c r="J402" s="34">
        <v>5</v>
      </c>
      <c r="K402" s="42" t="s">
        <v>403</v>
      </c>
    </row>
    <row r="403" spans="1:11" s="30" customFormat="1" ht="26.4" x14ac:dyDescent="0.25">
      <c r="A403" s="54" t="s">
        <v>406</v>
      </c>
      <c r="B403" s="32" t="s">
        <v>17</v>
      </c>
      <c r="C403" s="32" t="s">
        <v>17</v>
      </c>
      <c r="D403" s="32" t="s">
        <v>17</v>
      </c>
      <c r="E403" s="32" t="s">
        <v>17</v>
      </c>
      <c r="F403" s="34" t="s">
        <v>17</v>
      </c>
      <c r="G403" s="34">
        <f t="shared" si="8"/>
        <v>0.45</v>
      </c>
      <c r="H403" s="42" t="s">
        <v>407</v>
      </c>
      <c r="I403" s="34">
        <v>0.45</v>
      </c>
      <c r="J403" s="34">
        <v>1</v>
      </c>
      <c r="K403" s="42" t="s">
        <v>403</v>
      </c>
    </row>
    <row r="404" spans="1:11" s="55" customFormat="1" ht="13.2" x14ac:dyDescent="0.25">
      <c r="A404" s="36" t="s">
        <v>408</v>
      </c>
      <c r="B404" s="37" t="s">
        <v>17</v>
      </c>
      <c r="C404" s="37" t="s">
        <v>17</v>
      </c>
      <c r="D404" s="37" t="s">
        <v>17</v>
      </c>
      <c r="E404" s="37" t="s">
        <v>17</v>
      </c>
      <c r="F404" s="39">
        <v>3809</v>
      </c>
      <c r="G404" s="38">
        <f>SUM(G405:G410)</f>
        <v>3809</v>
      </c>
      <c r="H404" s="39" t="s">
        <v>17</v>
      </c>
      <c r="I404" s="39" t="s">
        <v>17</v>
      </c>
      <c r="J404" s="39" t="s">
        <v>17</v>
      </c>
      <c r="K404" s="53" t="s">
        <v>17</v>
      </c>
    </row>
    <row r="405" spans="1:11" s="30" customFormat="1" ht="13.2" x14ac:dyDescent="0.25">
      <c r="A405" s="54" t="s">
        <v>408</v>
      </c>
      <c r="B405" s="32" t="s">
        <v>17</v>
      </c>
      <c r="C405" s="32" t="s">
        <v>17</v>
      </c>
      <c r="D405" s="32" t="s">
        <v>17</v>
      </c>
      <c r="E405" s="32" t="s">
        <v>17</v>
      </c>
      <c r="F405" s="34" t="s">
        <v>17</v>
      </c>
      <c r="G405" s="34">
        <f t="shared" si="8"/>
        <v>1225</v>
      </c>
      <c r="H405" s="42" t="s">
        <v>409</v>
      </c>
      <c r="I405" s="34">
        <v>1.75</v>
      </c>
      <c r="J405" s="34">
        <v>700</v>
      </c>
      <c r="K405" s="42" t="s">
        <v>278</v>
      </c>
    </row>
    <row r="406" spans="1:11" s="30" customFormat="1" ht="13.2" x14ac:dyDescent="0.25">
      <c r="A406" s="54" t="s">
        <v>408</v>
      </c>
      <c r="B406" s="32" t="s">
        <v>17</v>
      </c>
      <c r="C406" s="32" t="s">
        <v>17</v>
      </c>
      <c r="D406" s="32" t="s">
        <v>17</v>
      </c>
      <c r="E406" s="32" t="s">
        <v>17</v>
      </c>
      <c r="F406" s="34" t="s">
        <v>17</v>
      </c>
      <c r="G406" s="34">
        <f t="shared" si="8"/>
        <v>624</v>
      </c>
      <c r="H406" s="42" t="s">
        <v>409</v>
      </c>
      <c r="I406" s="34">
        <v>1.56</v>
      </c>
      <c r="J406" s="34">
        <v>400</v>
      </c>
      <c r="K406" s="42" t="s">
        <v>297</v>
      </c>
    </row>
    <row r="407" spans="1:11" s="30" customFormat="1" ht="13.2" x14ac:dyDescent="0.25">
      <c r="A407" s="54" t="s">
        <v>408</v>
      </c>
      <c r="B407" s="32" t="s">
        <v>17</v>
      </c>
      <c r="C407" s="32" t="s">
        <v>17</v>
      </c>
      <c r="D407" s="32" t="s">
        <v>17</v>
      </c>
      <c r="E407" s="32" t="s">
        <v>17</v>
      </c>
      <c r="F407" s="34" t="s">
        <v>17</v>
      </c>
      <c r="G407" s="34">
        <f t="shared" si="8"/>
        <v>429</v>
      </c>
      <c r="H407" s="42" t="s">
        <v>409</v>
      </c>
      <c r="I407" s="34">
        <v>1.43</v>
      </c>
      <c r="J407" s="34">
        <v>300</v>
      </c>
      <c r="K407" s="42" t="s">
        <v>293</v>
      </c>
    </row>
    <row r="408" spans="1:11" s="30" customFormat="1" ht="13.2" x14ac:dyDescent="0.25">
      <c r="A408" s="54" t="s">
        <v>408</v>
      </c>
      <c r="B408" s="32" t="s">
        <v>17</v>
      </c>
      <c r="C408" s="32" t="s">
        <v>17</v>
      </c>
      <c r="D408" s="32" t="s">
        <v>17</v>
      </c>
      <c r="E408" s="32" t="s">
        <v>17</v>
      </c>
      <c r="F408" s="34" t="s">
        <v>17</v>
      </c>
      <c r="G408" s="34">
        <f t="shared" si="8"/>
        <v>525</v>
      </c>
      <c r="H408" s="42" t="s">
        <v>409</v>
      </c>
      <c r="I408" s="34">
        <v>1.75</v>
      </c>
      <c r="J408" s="34">
        <v>300</v>
      </c>
      <c r="K408" s="42" t="s">
        <v>306</v>
      </c>
    </row>
    <row r="409" spans="1:11" s="30" customFormat="1" ht="13.2" x14ac:dyDescent="0.25">
      <c r="A409" s="54" t="s">
        <v>408</v>
      </c>
      <c r="B409" s="32" t="s">
        <v>17</v>
      </c>
      <c r="C409" s="32" t="s">
        <v>17</v>
      </c>
      <c r="D409" s="32" t="s">
        <v>17</v>
      </c>
      <c r="E409" s="32" t="s">
        <v>17</v>
      </c>
      <c r="F409" s="34" t="s">
        <v>17</v>
      </c>
      <c r="G409" s="34">
        <f t="shared" si="8"/>
        <v>326</v>
      </c>
      <c r="H409" s="42" t="s">
        <v>409</v>
      </c>
      <c r="I409" s="34">
        <v>1.63</v>
      </c>
      <c r="J409" s="34">
        <v>200</v>
      </c>
      <c r="K409" s="42" t="s">
        <v>318</v>
      </c>
    </row>
    <row r="410" spans="1:11" s="30" customFormat="1" ht="13.2" x14ac:dyDescent="0.25">
      <c r="A410" s="54" t="s">
        <v>408</v>
      </c>
      <c r="B410" s="32" t="s">
        <v>17</v>
      </c>
      <c r="C410" s="32" t="s">
        <v>17</v>
      </c>
      <c r="D410" s="32" t="s">
        <v>17</v>
      </c>
      <c r="E410" s="32" t="s">
        <v>17</v>
      </c>
      <c r="F410" s="34" t="s">
        <v>17</v>
      </c>
      <c r="G410" s="34">
        <f t="shared" si="8"/>
        <v>680</v>
      </c>
      <c r="H410" s="42" t="s">
        <v>409</v>
      </c>
      <c r="I410" s="56">
        <v>1.36</v>
      </c>
      <c r="J410" s="56">
        <v>500</v>
      </c>
      <c r="K410" s="42" t="s">
        <v>410</v>
      </c>
    </row>
    <row r="411" spans="1:11" s="33" customFormat="1" ht="13.2" x14ac:dyDescent="0.25">
      <c r="A411" s="36" t="s">
        <v>411</v>
      </c>
      <c r="B411" s="37" t="s">
        <v>17</v>
      </c>
      <c r="C411" s="37" t="s">
        <v>17</v>
      </c>
      <c r="D411" s="37" t="s">
        <v>17</v>
      </c>
      <c r="E411" s="37" t="s">
        <v>17</v>
      </c>
      <c r="F411" s="38">
        <v>410</v>
      </c>
      <c r="G411" s="38">
        <f>SUM(G412:G415)</f>
        <v>410.28000000000003</v>
      </c>
      <c r="H411" s="39" t="s">
        <v>17</v>
      </c>
      <c r="I411" s="39" t="s">
        <v>17</v>
      </c>
      <c r="J411" s="39" t="s">
        <v>17</v>
      </c>
      <c r="K411" s="53" t="s">
        <v>17</v>
      </c>
    </row>
    <row r="412" spans="1:11" s="30" customFormat="1" ht="13.2" x14ac:dyDescent="0.25">
      <c r="A412" s="40" t="s">
        <v>412</v>
      </c>
      <c r="B412" s="32" t="s">
        <v>17</v>
      </c>
      <c r="C412" s="32" t="s">
        <v>17</v>
      </c>
      <c r="D412" s="32" t="s">
        <v>17</v>
      </c>
      <c r="E412" s="32" t="s">
        <v>17</v>
      </c>
      <c r="F412" s="34" t="s">
        <v>17</v>
      </c>
      <c r="G412" s="34">
        <f t="shared" si="8"/>
        <v>212</v>
      </c>
      <c r="H412" s="42" t="s">
        <v>413</v>
      </c>
      <c r="I412" s="34">
        <v>4.24</v>
      </c>
      <c r="J412" s="34">
        <v>50</v>
      </c>
      <c r="K412" s="42" t="s">
        <v>278</v>
      </c>
    </row>
    <row r="413" spans="1:11" s="30" customFormat="1" ht="13.2" x14ac:dyDescent="0.25">
      <c r="A413" s="40" t="s">
        <v>412</v>
      </c>
      <c r="B413" s="32" t="s">
        <v>17</v>
      </c>
      <c r="C413" s="32" t="s">
        <v>17</v>
      </c>
      <c r="D413" s="32" t="s">
        <v>17</v>
      </c>
      <c r="E413" s="32" t="s">
        <v>17</v>
      </c>
      <c r="F413" s="34" t="s">
        <v>17</v>
      </c>
      <c r="G413" s="34">
        <f t="shared" si="8"/>
        <v>62.8</v>
      </c>
      <c r="H413" s="42" t="s">
        <v>414</v>
      </c>
      <c r="I413" s="34">
        <v>1.57</v>
      </c>
      <c r="J413" s="34">
        <v>40</v>
      </c>
      <c r="K413" s="42" t="s">
        <v>278</v>
      </c>
    </row>
    <row r="414" spans="1:11" s="30" customFormat="1" ht="13.2" x14ac:dyDescent="0.25">
      <c r="A414" s="40" t="s">
        <v>415</v>
      </c>
      <c r="B414" s="32" t="s">
        <v>17</v>
      </c>
      <c r="C414" s="32" t="s">
        <v>17</v>
      </c>
      <c r="D414" s="32" t="s">
        <v>17</v>
      </c>
      <c r="E414" s="32" t="s">
        <v>17</v>
      </c>
      <c r="F414" s="34" t="s">
        <v>17</v>
      </c>
      <c r="G414" s="34">
        <f t="shared" si="8"/>
        <v>74.88</v>
      </c>
      <c r="H414" s="42" t="s">
        <v>416</v>
      </c>
      <c r="I414" s="34">
        <v>0.52</v>
      </c>
      <c r="J414" s="34">
        <v>144</v>
      </c>
      <c r="K414" s="42" t="s">
        <v>327</v>
      </c>
    </row>
    <row r="415" spans="1:11" s="30" customFormat="1" ht="13.2" x14ac:dyDescent="0.25">
      <c r="A415" s="40" t="s">
        <v>417</v>
      </c>
      <c r="B415" s="32" t="s">
        <v>17</v>
      </c>
      <c r="C415" s="32" t="s">
        <v>17</v>
      </c>
      <c r="D415" s="32" t="s">
        <v>17</v>
      </c>
      <c r="E415" s="32" t="s">
        <v>17</v>
      </c>
      <c r="F415" s="34" t="s">
        <v>17</v>
      </c>
      <c r="G415" s="34">
        <f t="shared" si="8"/>
        <v>60.6</v>
      </c>
      <c r="H415" s="42" t="s">
        <v>416</v>
      </c>
      <c r="I415" s="34">
        <v>3.03</v>
      </c>
      <c r="J415" s="34">
        <v>20</v>
      </c>
      <c r="K415" s="42" t="s">
        <v>327</v>
      </c>
    </row>
    <row r="416" spans="1:11" s="33" customFormat="1" ht="13.2" x14ac:dyDescent="0.25">
      <c r="A416" s="26" t="s">
        <v>418</v>
      </c>
      <c r="B416" s="27" t="s">
        <v>17</v>
      </c>
      <c r="C416" s="27" t="s">
        <v>17</v>
      </c>
      <c r="D416" s="27" t="s">
        <v>17</v>
      </c>
      <c r="E416" s="27" t="s">
        <v>17</v>
      </c>
      <c r="F416" s="52">
        <f>SUM(F417:F489)</f>
        <v>22126</v>
      </c>
      <c r="G416" s="52">
        <f>G417+G460+G465+G470+G474+G486+G489</f>
        <v>22126</v>
      </c>
      <c r="H416" s="27" t="s">
        <v>17</v>
      </c>
      <c r="I416" s="57" t="s">
        <v>17</v>
      </c>
      <c r="J416" s="57" t="s">
        <v>17</v>
      </c>
      <c r="K416" s="58" t="s">
        <v>17</v>
      </c>
    </row>
    <row r="417" spans="1:11" s="33" customFormat="1" ht="13.2" x14ac:dyDescent="0.25">
      <c r="A417" s="36" t="s">
        <v>419</v>
      </c>
      <c r="B417" s="37" t="s">
        <v>17</v>
      </c>
      <c r="C417" s="37" t="s">
        <v>17</v>
      </c>
      <c r="D417" s="37" t="s">
        <v>17</v>
      </c>
      <c r="E417" s="37" t="s">
        <v>17</v>
      </c>
      <c r="F417" s="38">
        <v>8948</v>
      </c>
      <c r="G417" s="38">
        <f>SUM(G418:G459)</f>
        <v>8948.0599999999977</v>
      </c>
      <c r="H417" s="37" t="s">
        <v>17</v>
      </c>
      <c r="I417" s="39" t="s">
        <v>17</v>
      </c>
      <c r="J417" s="39" t="s">
        <v>17</v>
      </c>
      <c r="K417" s="53" t="s">
        <v>17</v>
      </c>
    </row>
    <row r="418" spans="1:11" s="30" customFormat="1" ht="26.4" x14ac:dyDescent="0.25">
      <c r="A418" s="40" t="s">
        <v>420</v>
      </c>
      <c r="B418" s="32" t="s">
        <v>17</v>
      </c>
      <c r="C418" s="32" t="s">
        <v>17</v>
      </c>
      <c r="D418" s="32" t="s">
        <v>17</v>
      </c>
      <c r="E418" s="32" t="s">
        <v>17</v>
      </c>
      <c r="F418" s="34" t="s">
        <v>17</v>
      </c>
      <c r="G418" s="34">
        <f>ROUND(I418*J418,2)</f>
        <v>78.5</v>
      </c>
      <c r="H418" s="42" t="s">
        <v>421</v>
      </c>
      <c r="I418" s="34">
        <v>9.8130000000000006</v>
      </c>
      <c r="J418" s="34">
        <v>8</v>
      </c>
      <c r="K418" s="42" t="s">
        <v>422</v>
      </c>
    </row>
    <row r="419" spans="1:11" s="30" customFormat="1" ht="26.4" x14ac:dyDescent="0.25">
      <c r="A419" s="40" t="s">
        <v>420</v>
      </c>
      <c r="B419" s="32" t="s">
        <v>17</v>
      </c>
      <c r="C419" s="32" t="s">
        <v>17</v>
      </c>
      <c r="D419" s="32" t="s">
        <v>17</v>
      </c>
      <c r="E419" s="32" t="s">
        <v>17</v>
      </c>
      <c r="F419" s="34" t="s">
        <v>17</v>
      </c>
      <c r="G419" s="34">
        <f t="shared" ref="G419:G482" si="9">ROUND(I419*J419,2)</f>
        <v>82.28</v>
      </c>
      <c r="H419" s="42" t="s">
        <v>421</v>
      </c>
      <c r="I419" s="34">
        <v>10.285</v>
      </c>
      <c r="J419" s="34">
        <v>8</v>
      </c>
      <c r="K419" s="42" t="s">
        <v>422</v>
      </c>
    </row>
    <row r="420" spans="1:11" s="30" customFormat="1" ht="26.4" x14ac:dyDescent="0.25">
      <c r="A420" s="40" t="s">
        <v>423</v>
      </c>
      <c r="B420" s="32" t="s">
        <v>17</v>
      </c>
      <c r="C420" s="32" t="s">
        <v>17</v>
      </c>
      <c r="D420" s="32" t="s">
        <v>17</v>
      </c>
      <c r="E420" s="32" t="s">
        <v>17</v>
      </c>
      <c r="F420" s="34" t="s">
        <v>17</v>
      </c>
      <c r="G420" s="34">
        <f t="shared" si="9"/>
        <v>121.97</v>
      </c>
      <c r="H420" s="42" t="s">
        <v>421</v>
      </c>
      <c r="I420" s="34">
        <v>5.0819999999999999</v>
      </c>
      <c r="J420" s="34">
        <v>24</v>
      </c>
      <c r="K420" s="42" t="s">
        <v>422</v>
      </c>
    </row>
    <row r="421" spans="1:11" s="30" customFormat="1" ht="26.4" x14ac:dyDescent="0.25">
      <c r="A421" s="40" t="s">
        <v>420</v>
      </c>
      <c r="B421" s="32" t="s">
        <v>17</v>
      </c>
      <c r="C421" s="32" t="s">
        <v>17</v>
      </c>
      <c r="D421" s="32" t="s">
        <v>17</v>
      </c>
      <c r="E421" s="32" t="s">
        <v>17</v>
      </c>
      <c r="F421" s="34" t="s">
        <v>17</v>
      </c>
      <c r="G421" s="34">
        <f t="shared" si="9"/>
        <v>366.48</v>
      </c>
      <c r="H421" s="42" t="s">
        <v>421</v>
      </c>
      <c r="I421" s="34">
        <v>10.18</v>
      </c>
      <c r="J421" s="34">
        <v>36</v>
      </c>
      <c r="K421" s="42" t="s">
        <v>422</v>
      </c>
    </row>
    <row r="422" spans="1:11" s="30" customFormat="1" ht="26.4" x14ac:dyDescent="0.25">
      <c r="A422" s="40" t="s">
        <v>424</v>
      </c>
      <c r="B422" s="32" t="s">
        <v>17</v>
      </c>
      <c r="C422" s="32" t="s">
        <v>17</v>
      </c>
      <c r="D422" s="32" t="s">
        <v>17</v>
      </c>
      <c r="E422" s="32" t="s">
        <v>17</v>
      </c>
      <c r="F422" s="34" t="s">
        <v>17</v>
      </c>
      <c r="G422" s="34">
        <f t="shared" si="9"/>
        <v>338.88</v>
      </c>
      <c r="H422" s="42" t="s">
        <v>421</v>
      </c>
      <c r="I422" s="34">
        <v>7.06</v>
      </c>
      <c r="J422" s="34">
        <v>48</v>
      </c>
      <c r="K422" s="42" t="s">
        <v>422</v>
      </c>
    </row>
    <row r="423" spans="1:11" s="30" customFormat="1" ht="26.4" x14ac:dyDescent="0.25">
      <c r="A423" s="40" t="s">
        <v>425</v>
      </c>
      <c r="B423" s="32" t="s">
        <v>17</v>
      </c>
      <c r="C423" s="32" t="s">
        <v>17</v>
      </c>
      <c r="D423" s="32" t="s">
        <v>17</v>
      </c>
      <c r="E423" s="32" t="s">
        <v>17</v>
      </c>
      <c r="F423" s="34" t="s">
        <v>17</v>
      </c>
      <c r="G423" s="34">
        <f t="shared" si="9"/>
        <v>89.38</v>
      </c>
      <c r="H423" s="42" t="s">
        <v>421</v>
      </c>
      <c r="I423" s="34">
        <v>4.7039999999999997</v>
      </c>
      <c r="J423" s="34">
        <v>19</v>
      </c>
      <c r="K423" s="42" t="s">
        <v>422</v>
      </c>
    </row>
    <row r="424" spans="1:11" s="30" customFormat="1" ht="26.4" x14ac:dyDescent="0.25">
      <c r="A424" s="40" t="s">
        <v>420</v>
      </c>
      <c r="B424" s="32" t="s">
        <v>17</v>
      </c>
      <c r="C424" s="32" t="s">
        <v>17</v>
      </c>
      <c r="D424" s="32" t="s">
        <v>17</v>
      </c>
      <c r="E424" s="32" t="s">
        <v>17</v>
      </c>
      <c r="F424" s="34" t="s">
        <v>17</v>
      </c>
      <c r="G424" s="34">
        <f t="shared" si="9"/>
        <v>82.76</v>
      </c>
      <c r="H424" s="42" t="s">
        <v>421</v>
      </c>
      <c r="I424" s="34">
        <v>6.8970000000000002</v>
      </c>
      <c r="J424" s="34">
        <v>12</v>
      </c>
      <c r="K424" s="42" t="s">
        <v>422</v>
      </c>
    </row>
    <row r="425" spans="1:11" s="30" customFormat="1" ht="13.2" x14ac:dyDescent="0.25">
      <c r="A425" s="40" t="s">
        <v>426</v>
      </c>
      <c r="B425" s="32" t="s">
        <v>17</v>
      </c>
      <c r="C425" s="32" t="s">
        <v>17</v>
      </c>
      <c r="D425" s="32" t="s">
        <v>17</v>
      </c>
      <c r="E425" s="32" t="s">
        <v>17</v>
      </c>
      <c r="F425" s="34" t="s">
        <v>17</v>
      </c>
      <c r="G425" s="34">
        <f t="shared" si="9"/>
        <v>308.55</v>
      </c>
      <c r="H425" s="42" t="s">
        <v>427</v>
      </c>
      <c r="I425" s="34">
        <v>102.85</v>
      </c>
      <c r="J425" s="34">
        <v>3</v>
      </c>
      <c r="K425" s="42" t="s">
        <v>422</v>
      </c>
    </row>
    <row r="426" spans="1:11" s="30" customFormat="1" ht="13.2" x14ac:dyDescent="0.25">
      <c r="A426" s="40" t="s">
        <v>426</v>
      </c>
      <c r="B426" s="32" t="s">
        <v>17</v>
      </c>
      <c r="C426" s="32" t="s">
        <v>17</v>
      </c>
      <c r="D426" s="32" t="s">
        <v>17</v>
      </c>
      <c r="E426" s="32" t="s">
        <v>17</v>
      </c>
      <c r="F426" s="34" t="s">
        <v>17</v>
      </c>
      <c r="G426" s="34">
        <f t="shared" si="9"/>
        <v>294.02999999999997</v>
      </c>
      <c r="H426" s="42" t="s">
        <v>428</v>
      </c>
      <c r="I426" s="34">
        <v>49.005000000000003</v>
      </c>
      <c r="J426" s="34">
        <v>6</v>
      </c>
      <c r="K426" s="42" t="s">
        <v>422</v>
      </c>
    </row>
    <row r="427" spans="1:11" s="30" customFormat="1" ht="26.4" x14ac:dyDescent="0.25">
      <c r="A427" s="40" t="s">
        <v>423</v>
      </c>
      <c r="B427" s="32" t="s">
        <v>17</v>
      </c>
      <c r="C427" s="32" t="s">
        <v>17</v>
      </c>
      <c r="D427" s="32" t="s">
        <v>17</v>
      </c>
      <c r="E427" s="32" t="s">
        <v>17</v>
      </c>
      <c r="F427" s="34" t="s">
        <v>17</v>
      </c>
      <c r="G427" s="34">
        <f t="shared" si="9"/>
        <v>243.94</v>
      </c>
      <c r="H427" s="42" t="s">
        <v>421</v>
      </c>
      <c r="I427" s="34">
        <v>5.0819999999999999</v>
      </c>
      <c r="J427" s="34">
        <v>48</v>
      </c>
      <c r="K427" s="42" t="s">
        <v>429</v>
      </c>
    </row>
    <row r="428" spans="1:11" s="30" customFormat="1" ht="26.4" x14ac:dyDescent="0.25">
      <c r="A428" s="40" t="s">
        <v>420</v>
      </c>
      <c r="B428" s="32" t="s">
        <v>17</v>
      </c>
      <c r="C428" s="32" t="s">
        <v>17</v>
      </c>
      <c r="D428" s="32" t="s">
        <v>17</v>
      </c>
      <c r="E428" s="32" t="s">
        <v>17</v>
      </c>
      <c r="F428" s="34" t="s">
        <v>17</v>
      </c>
      <c r="G428" s="34">
        <f t="shared" si="9"/>
        <v>152.43</v>
      </c>
      <c r="H428" s="42" t="s">
        <v>421</v>
      </c>
      <c r="I428" s="34">
        <v>11.725</v>
      </c>
      <c r="J428" s="34">
        <v>13</v>
      </c>
      <c r="K428" s="42" t="s">
        <v>429</v>
      </c>
    </row>
    <row r="429" spans="1:11" s="30" customFormat="1" ht="26.4" x14ac:dyDescent="0.25">
      <c r="A429" s="40" t="s">
        <v>430</v>
      </c>
      <c r="B429" s="32" t="s">
        <v>17</v>
      </c>
      <c r="C429" s="32" t="s">
        <v>17</v>
      </c>
      <c r="D429" s="32" t="s">
        <v>17</v>
      </c>
      <c r="E429" s="32" t="s">
        <v>17</v>
      </c>
      <c r="F429" s="34" t="s">
        <v>17</v>
      </c>
      <c r="G429" s="34">
        <f t="shared" si="9"/>
        <v>181.44</v>
      </c>
      <c r="H429" s="42" t="s">
        <v>421</v>
      </c>
      <c r="I429" s="34">
        <v>30.24</v>
      </c>
      <c r="J429" s="34">
        <v>6</v>
      </c>
      <c r="K429" s="42" t="s">
        <v>429</v>
      </c>
    </row>
    <row r="430" spans="1:11" s="30" customFormat="1" ht="26.4" x14ac:dyDescent="0.25">
      <c r="A430" s="40" t="s">
        <v>431</v>
      </c>
      <c r="B430" s="32" t="s">
        <v>17</v>
      </c>
      <c r="C430" s="32" t="s">
        <v>17</v>
      </c>
      <c r="D430" s="32" t="s">
        <v>17</v>
      </c>
      <c r="E430" s="32" t="s">
        <v>17</v>
      </c>
      <c r="F430" s="34" t="s">
        <v>17</v>
      </c>
      <c r="G430" s="34">
        <f t="shared" si="9"/>
        <v>442.78</v>
      </c>
      <c r="H430" s="42" t="s">
        <v>421</v>
      </c>
      <c r="I430" s="34">
        <v>11.967000000000001</v>
      </c>
      <c r="J430" s="34">
        <v>37</v>
      </c>
      <c r="K430" s="42" t="s">
        <v>429</v>
      </c>
    </row>
    <row r="431" spans="1:11" s="30" customFormat="1" ht="26.4" x14ac:dyDescent="0.25">
      <c r="A431" s="40" t="s">
        <v>430</v>
      </c>
      <c r="B431" s="32" t="s">
        <v>17</v>
      </c>
      <c r="C431" s="32" t="s">
        <v>17</v>
      </c>
      <c r="D431" s="32" t="s">
        <v>17</v>
      </c>
      <c r="E431" s="32" t="s">
        <v>17</v>
      </c>
      <c r="F431" s="34" t="s">
        <v>17</v>
      </c>
      <c r="G431" s="34">
        <f t="shared" si="9"/>
        <v>152.88</v>
      </c>
      <c r="H431" s="42" t="s">
        <v>421</v>
      </c>
      <c r="I431" s="34">
        <v>25.48</v>
      </c>
      <c r="J431" s="34">
        <v>6</v>
      </c>
      <c r="K431" s="42" t="s">
        <v>429</v>
      </c>
    </row>
    <row r="432" spans="1:11" s="30" customFormat="1" ht="26.4" x14ac:dyDescent="0.25">
      <c r="A432" s="40" t="s">
        <v>430</v>
      </c>
      <c r="B432" s="32" t="s">
        <v>17</v>
      </c>
      <c r="C432" s="32" t="s">
        <v>17</v>
      </c>
      <c r="D432" s="32" t="s">
        <v>17</v>
      </c>
      <c r="E432" s="32" t="s">
        <v>17</v>
      </c>
      <c r="F432" s="34" t="s">
        <v>17</v>
      </c>
      <c r="G432" s="34">
        <f t="shared" si="9"/>
        <v>88.2</v>
      </c>
      <c r="H432" s="42" t="s">
        <v>421</v>
      </c>
      <c r="I432" s="34">
        <v>29.4</v>
      </c>
      <c r="J432" s="34">
        <v>3</v>
      </c>
      <c r="K432" s="42" t="s">
        <v>429</v>
      </c>
    </row>
    <row r="433" spans="1:11" s="30" customFormat="1" ht="26.4" x14ac:dyDescent="0.25">
      <c r="A433" s="40" t="s">
        <v>430</v>
      </c>
      <c r="B433" s="32" t="s">
        <v>17</v>
      </c>
      <c r="C433" s="32" t="s">
        <v>17</v>
      </c>
      <c r="D433" s="32" t="s">
        <v>17</v>
      </c>
      <c r="E433" s="32" t="s">
        <v>17</v>
      </c>
      <c r="F433" s="34" t="s">
        <v>17</v>
      </c>
      <c r="G433" s="34">
        <f t="shared" si="9"/>
        <v>100.84</v>
      </c>
      <c r="H433" s="42" t="s">
        <v>421</v>
      </c>
      <c r="I433" s="34">
        <v>25.21</v>
      </c>
      <c r="J433" s="34">
        <v>4</v>
      </c>
      <c r="K433" s="42" t="s">
        <v>429</v>
      </c>
    </row>
    <row r="434" spans="1:11" s="30" customFormat="1" ht="26.4" x14ac:dyDescent="0.25">
      <c r="A434" s="40" t="s">
        <v>430</v>
      </c>
      <c r="B434" s="32" t="s">
        <v>17</v>
      </c>
      <c r="C434" s="32" t="s">
        <v>17</v>
      </c>
      <c r="D434" s="32" t="s">
        <v>17</v>
      </c>
      <c r="E434" s="32" t="s">
        <v>17</v>
      </c>
      <c r="F434" s="34" t="s">
        <v>17</v>
      </c>
      <c r="G434" s="34">
        <f t="shared" si="9"/>
        <v>417.45</v>
      </c>
      <c r="H434" s="42" t="s">
        <v>421</v>
      </c>
      <c r="I434" s="34">
        <v>69.575000000000003</v>
      </c>
      <c r="J434" s="34">
        <v>6</v>
      </c>
      <c r="K434" s="42" t="s">
        <v>429</v>
      </c>
    </row>
    <row r="435" spans="1:11" s="30" customFormat="1" ht="26.4" x14ac:dyDescent="0.25">
      <c r="A435" s="40" t="s">
        <v>430</v>
      </c>
      <c r="B435" s="32" t="s">
        <v>17</v>
      </c>
      <c r="C435" s="32" t="s">
        <v>17</v>
      </c>
      <c r="D435" s="32" t="s">
        <v>17</v>
      </c>
      <c r="E435" s="32" t="s">
        <v>17</v>
      </c>
      <c r="F435" s="34" t="s">
        <v>17</v>
      </c>
      <c r="G435" s="34">
        <f t="shared" si="9"/>
        <v>126</v>
      </c>
      <c r="H435" s="42" t="s">
        <v>421</v>
      </c>
      <c r="I435" s="34">
        <v>25.2</v>
      </c>
      <c r="J435" s="34">
        <v>5</v>
      </c>
      <c r="K435" s="42" t="s">
        <v>429</v>
      </c>
    </row>
    <row r="436" spans="1:11" s="30" customFormat="1" ht="26.4" x14ac:dyDescent="0.25">
      <c r="A436" s="40" t="s">
        <v>431</v>
      </c>
      <c r="B436" s="32" t="s">
        <v>17</v>
      </c>
      <c r="C436" s="32" t="s">
        <v>17</v>
      </c>
      <c r="D436" s="32" t="s">
        <v>17</v>
      </c>
      <c r="E436" s="32" t="s">
        <v>17</v>
      </c>
      <c r="F436" s="34" t="s">
        <v>17</v>
      </c>
      <c r="G436" s="34">
        <f t="shared" si="9"/>
        <v>574.41999999999996</v>
      </c>
      <c r="H436" s="42" t="s">
        <v>421</v>
      </c>
      <c r="I436" s="34">
        <v>11.967000000000001</v>
      </c>
      <c r="J436" s="34">
        <v>48</v>
      </c>
      <c r="K436" s="42" t="s">
        <v>429</v>
      </c>
    </row>
    <row r="437" spans="1:11" s="30" customFormat="1" ht="13.2" x14ac:dyDescent="0.25">
      <c r="A437" s="40" t="s">
        <v>426</v>
      </c>
      <c r="B437" s="32" t="s">
        <v>17</v>
      </c>
      <c r="C437" s="32" t="s">
        <v>17</v>
      </c>
      <c r="D437" s="32" t="s">
        <v>17</v>
      </c>
      <c r="E437" s="32" t="s">
        <v>17</v>
      </c>
      <c r="F437" s="34" t="s">
        <v>17</v>
      </c>
      <c r="G437" s="34">
        <f t="shared" si="9"/>
        <v>1028.5</v>
      </c>
      <c r="H437" s="42" t="s">
        <v>427</v>
      </c>
      <c r="I437" s="34">
        <v>102.85</v>
      </c>
      <c r="J437" s="34">
        <v>10</v>
      </c>
      <c r="K437" s="42" t="s">
        <v>429</v>
      </c>
    </row>
    <row r="438" spans="1:11" s="30" customFormat="1" ht="26.4" x14ac:dyDescent="0.25">
      <c r="A438" s="40" t="s">
        <v>431</v>
      </c>
      <c r="B438" s="32" t="s">
        <v>17</v>
      </c>
      <c r="C438" s="32" t="s">
        <v>17</v>
      </c>
      <c r="D438" s="32" t="s">
        <v>17</v>
      </c>
      <c r="E438" s="32" t="s">
        <v>17</v>
      </c>
      <c r="F438" s="34" t="s">
        <v>17</v>
      </c>
      <c r="G438" s="34">
        <f t="shared" si="9"/>
        <v>152.88</v>
      </c>
      <c r="H438" s="42" t="s">
        <v>421</v>
      </c>
      <c r="I438" s="34">
        <v>5.0960000000000001</v>
      </c>
      <c r="J438" s="34">
        <v>30</v>
      </c>
      <c r="K438" s="42" t="s">
        <v>429</v>
      </c>
    </row>
    <row r="439" spans="1:11" s="30" customFormat="1" ht="26.4" x14ac:dyDescent="0.25">
      <c r="A439" s="40" t="s">
        <v>430</v>
      </c>
      <c r="B439" s="32" t="s">
        <v>17</v>
      </c>
      <c r="C439" s="32" t="s">
        <v>17</v>
      </c>
      <c r="D439" s="32" t="s">
        <v>17</v>
      </c>
      <c r="E439" s="32" t="s">
        <v>17</v>
      </c>
      <c r="F439" s="34" t="s">
        <v>17</v>
      </c>
      <c r="G439" s="34">
        <f t="shared" si="9"/>
        <v>272.16000000000003</v>
      </c>
      <c r="H439" s="42" t="s">
        <v>421</v>
      </c>
      <c r="I439" s="34">
        <v>30.24</v>
      </c>
      <c r="J439" s="34">
        <f>6+3</f>
        <v>9</v>
      </c>
      <c r="K439" s="42" t="s">
        <v>432</v>
      </c>
    </row>
    <row r="440" spans="1:11" s="30" customFormat="1" ht="26.4" x14ac:dyDescent="0.25">
      <c r="A440" s="40" t="s">
        <v>420</v>
      </c>
      <c r="B440" s="32" t="s">
        <v>17</v>
      </c>
      <c r="C440" s="32" t="s">
        <v>17</v>
      </c>
      <c r="D440" s="32" t="s">
        <v>17</v>
      </c>
      <c r="E440" s="32" t="s">
        <v>17</v>
      </c>
      <c r="F440" s="34" t="s">
        <v>17</v>
      </c>
      <c r="G440" s="34">
        <f t="shared" si="9"/>
        <v>159.72</v>
      </c>
      <c r="H440" s="42" t="s">
        <v>421</v>
      </c>
      <c r="I440" s="34">
        <v>6.6550000000000002</v>
      </c>
      <c r="J440" s="34">
        <v>24</v>
      </c>
      <c r="K440" s="42" t="s">
        <v>432</v>
      </c>
    </row>
    <row r="441" spans="1:11" s="30" customFormat="1" ht="26.4" x14ac:dyDescent="0.25">
      <c r="A441" s="40" t="s">
        <v>420</v>
      </c>
      <c r="B441" s="32" t="s">
        <v>17</v>
      </c>
      <c r="C441" s="32" t="s">
        <v>17</v>
      </c>
      <c r="D441" s="32" t="s">
        <v>17</v>
      </c>
      <c r="E441" s="32" t="s">
        <v>17</v>
      </c>
      <c r="F441" s="34" t="s">
        <v>17</v>
      </c>
      <c r="G441" s="34">
        <f t="shared" si="9"/>
        <v>281.39999999999998</v>
      </c>
      <c r="H441" s="42" t="s">
        <v>421</v>
      </c>
      <c r="I441" s="34">
        <v>11.725</v>
      </c>
      <c r="J441" s="34">
        <v>24</v>
      </c>
      <c r="K441" s="42" t="s">
        <v>432</v>
      </c>
    </row>
    <row r="442" spans="1:11" s="30" customFormat="1" ht="26.4" x14ac:dyDescent="0.25">
      <c r="A442" s="40" t="s">
        <v>431</v>
      </c>
      <c r="B442" s="32" t="s">
        <v>17</v>
      </c>
      <c r="C442" s="32" t="s">
        <v>17</v>
      </c>
      <c r="D442" s="32" t="s">
        <v>17</v>
      </c>
      <c r="E442" s="32" t="s">
        <v>17</v>
      </c>
      <c r="F442" s="34" t="s">
        <v>17</v>
      </c>
      <c r="G442" s="34">
        <f t="shared" si="9"/>
        <v>60.48</v>
      </c>
      <c r="H442" s="42" t="s">
        <v>421</v>
      </c>
      <c r="I442" s="34">
        <v>10.08</v>
      </c>
      <c r="J442" s="34">
        <v>6</v>
      </c>
      <c r="K442" s="42" t="s">
        <v>432</v>
      </c>
    </row>
    <row r="443" spans="1:11" s="30" customFormat="1" ht="26.4" x14ac:dyDescent="0.25">
      <c r="A443" s="40" t="s">
        <v>431</v>
      </c>
      <c r="B443" s="32" t="s">
        <v>17</v>
      </c>
      <c r="C443" s="32" t="s">
        <v>17</v>
      </c>
      <c r="D443" s="32" t="s">
        <v>17</v>
      </c>
      <c r="E443" s="32" t="s">
        <v>17</v>
      </c>
      <c r="F443" s="34" t="s">
        <v>17</v>
      </c>
      <c r="G443" s="34">
        <f t="shared" si="9"/>
        <v>72.599999999999994</v>
      </c>
      <c r="H443" s="42" t="s">
        <v>421</v>
      </c>
      <c r="I443" s="34">
        <v>3.0249999999999999</v>
      </c>
      <c r="J443" s="34">
        <f>12*2</f>
        <v>24</v>
      </c>
      <c r="K443" s="42" t="s">
        <v>432</v>
      </c>
    </row>
    <row r="444" spans="1:11" s="30" customFormat="1" ht="26.4" x14ac:dyDescent="0.25">
      <c r="A444" s="40" t="s">
        <v>431</v>
      </c>
      <c r="B444" s="32" t="s">
        <v>17</v>
      </c>
      <c r="C444" s="32" t="s">
        <v>17</v>
      </c>
      <c r="D444" s="32" t="s">
        <v>17</v>
      </c>
      <c r="E444" s="32" t="s">
        <v>17</v>
      </c>
      <c r="F444" s="34" t="s">
        <v>17</v>
      </c>
      <c r="G444" s="34">
        <f t="shared" si="9"/>
        <v>113.28</v>
      </c>
      <c r="H444" s="42" t="s">
        <v>421</v>
      </c>
      <c r="I444" s="34">
        <v>4.72</v>
      </c>
      <c r="J444" s="34">
        <f>12*2</f>
        <v>24</v>
      </c>
      <c r="K444" s="42" t="s">
        <v>432</v>
      </c>
    </row>
    <row r="445" spans="1:11" s="30" customFormat="1" ht="26.4" x14ac:dyDescent="0.25">
      <c r="A445" s="40" t="s">
        <v>433</v>
      </c>
      <c r="B445" s="32" t="s">
        <v>17</v>
      </c>
      <c r="C445" s="32" t="s">
        <v>17</v>
      </c>
      <c r="D445" s="32" t="s">
        <v>17</v>
      </c>
      <c r="E445" s="32" t="s">
        <v>17</v>
      </c>
      <c r="F445" s="34" t="s">
        <v>17</v>
      </c>
      <c r="G445" s="34">
        <f t="shared" si="9"/>
        <v>60.99</v>
      </c>
      <c r="H445" s="42" t="s">
        <v>421</v>
      </c>
      <c r="I445" s="34">
        <v>20.329999999999998</v>
      </c>
      <c r="J445" s="34">
        <f>2+1</f>
        <v>3</v>
      </c>
      <c r="K445" s="42" t="s">
        <v>432</v>
      </c>
    </row>
    <row r="446" spans="1:11" s="30" customFormat="1" ht="26.4" x14ac:dyDescent="0.25">
      <c r="A446" s="40" t="s">
        <v>430</v>
      </c>
      <c r="B446" s="32" t="s">
        <v>17</v>
      </c>
      <c r="C446" s="32" t="s">
        <v>17</v>
      </c>
      <c r="D446" s="32" t="s">
        <v>17</v>
      </c>
      <c r="E446" s="32" t="s">
        <v>17</v>
      </c>
      <c r="F446" s="34" t="s">
        <v>17</v>
      </c>
      <c r="G446" s="34">
        <f t="shared" si="9"/>
        <v>302.39999999999998</v>
      </c>
      <c r="H446" s="42" t="s">
        <v>421</v>
      </c>
      <c r="I446" s="34">
        <v>25.2</v>
      </c>
      <c r="J446" s="34">
        <f>6*2</f>
        <v>12</v>
      </c>
      <c r="K446" s="42" t="s">
        <v>432</v>
      </c>
    </row>
    <row r="447" spans="1:11" s="30" customFormat="1" ht="26.4" x14ac:dyDescent="0.25">
      <c r="A447" s="40" t="s">
        <v>423</v>
      </c>
      <c r="B447" s="32" t="s">
        <v>17</v>
      </c>
      <c r="C447" s="32" t="s">
        <v>17</v>
      </c>
      <c r="D447" s="32" t="s">
        <v>17</v>
      </c>
      <c r="E447" s="32" t="s">
        <v>17</v>
      </c>
      <c r="F447" s="34" t="s">
        <v>17</v>
      </c>
      <c r="G447" s="34">
        <f t="shared" si="9"/>
        <v>139.15</v>
      </c>
      <c r="H447" s="42" t="s">
        <v>421</v>
      </c>
      <c r="I447" s="34">
        <v>69.575000000000003</v>
      </c>
      <c r="J447" s="34">
        <v>2</v>
      </c>
      <c r="K447" s="42" t="s">
        <v>432</v>
      </c>
    </row>
    <row r="448" spans="1:11" s="30" customFormat="1" ht="26.4" x14ac:dyDescent="0.25">
      <c r="A448" s="40" t="s">
        <v>423</v>
      </c>
      <c r="B448" s="32" t="s">
        <v>17</v>
      </c>
      <c r="C448" s="32" t="s">
        <v>17</v>
      </c>
      <c r="D448" s="32" t="s">
        <v>17</v>
      </c>
      <c r="E448" s="32" t="s">
        <v>17</v>
      </c>
      <c r="F448" s="34" t="s">
        <v>17</v>
      </c>
      <c r="G448" s="34">
        <f t="shared" si="9"/>
        <v>182.95</v>
      </c>
      <c r="H448" s="42" t="s">
        <v>421</v>
      </c>
      <c r="I448" s="34">
        <v>5.0819999999999999</v>
      </c>
      <c r="J448" s="34">
        <f>12*3</f>
        <v>36</v>
      </c>
      <c r="K448" s="42" t="s">
        <v>432</v>
      </c>
    </row>
    <row r="449" spans="1:11" s="30" customFormat="1" ht="26.4" x14ac:dyDescent="0.25">
      <c r="A449" s="40" t="s">
        <v>430</v>
      </c>
      <c r="B449" s="32" t="s">
        <v>17</v>
      </c>
      <c r="C449" s="32" t="s">
        <v>17</v>
      </c>
      <c r="D449" s="32" t="s">
        <v>17</v>
      </c>
      <c r="E449" s="32" t="s">
        <v>17</v>
      </c>
      <c r="F449" s="34" t="s">
        <v>17</v>
      </c>
      <c r="G449" s="34">
        <f t="shared" si="9"/>
        <v>356.72</v>
      </c>
      <c r="H449" s="42" t="s">
        <v>421</v>
      </c>
      <c r="I449" s="34">
        <v>25.48</v>
      </c>
      <c r="J449" s="34">
        <f>2+12</f>
        <v>14</v>
      </c>
      <c r="K449" s="42" t="s">
        <v>432</v>
      </c>
    </row>
    <row r="450" spans="1:11" s="30" customFormat="1" ht="26.4" x14ac:dyDescent="0.25">
      <c r="A450" s="40" t="s">
        <v>431</v>
      </c>
      <c r="B450" s="32" t="s">
        <v>17</v>
      </c>
      <c r="C450" s="32" t="s">
        <v>17</v>
      </c>
      <c r="D450" s="32" t="s">
        <v>17</v>
      </c>
      <c r="E450" s="32" t="s">
        <v>17</v>
      </c>
      <c r="F450" s="34" t="s">
        <v>17</v>
      </c>
      <c r="G450" s="34">
        <f t="shared" si="9"/>
        <v>212.16</v>
      </c>
      <c r="H450" s="42" t="s">
        <v>421</v>
      </c>
      <c r="I450" s="34">
        <v>4.42</v>
      </c>
      <c r="J450" s="34">
        <f>24*2</f>
        <v>48</v>
      </c>
      <c r="K450" s="42" t="s">
        <v>432</v>
      </c>
    </row>
    <row r="451" spans="1:11" s="30" customFormat="1" ht="26.4" x14ac:dyDescent="0.25">
      <c r="A451" s="40" t="s">
        <v>430</v>
      </c>
      <c r="B451" s="32" t="s">
        <v>17</v>
      </c>
      <c r="C451" s="32" t="s">
        <v>17</v>
      </c>
      <c r="D451" s="32" t="s">
        <v>17</v>
      </c>
      <c r="E451" s="32" t="s">
        <v>17</v>
      </c>
      <c r="F451" s="34" t="s">
        <v>17</v>
      </c>
      <c r="G451" s="34">
        <f t="shared" si="9"/>
        <v>28</v>
      </c>
      <c r="H451" s="42" t="s">
        <v>421</v>
      </c>
      <c r="I451" s="34">
        <v>14</v>
      </c>
      <c r="J451" s="34">
        <v>2</v>
      </c>
      <c r="K451" s="42" t="s">
        <v>432</v>
      </c>
    </row>
    <row r="452" spans="1:11" s="30" customFormat="1" ht="26.4" x14ac:dyDescent="0.25">
      <c r="A452" s="40" t="s">
        <v>430</v>
      </c>
      <c r="B452" s="32" t="s">
        <v>17</v>
      </c>
      <c r="C452" s="32" t="s">
        <v>17</v>
      </c>
      <c r="D452" s="32" t="s">
        <v>17</v>
      </c>
      <c r="E452" s="32" t="s">
        <v>17</v>
      </c>
      <c r="F452" s="34" t="s">
        <v>17</v>
      </c>
      <c r="G452" s="34">
        <f t="shared" si="9"/>
        <v>90.75</v>
      </c>
      <c r="H452" s="42" t="s">
        <v>421</v>
      </c>
      <c r="I452" s="34">
        <v>15.125</v>
      </c>
      <c r="J452" s="34">
        <v>6</v>
      </c>
      <c r="K452" s="42" t="s">
        <v>432</v>
      </c>
    </row>
    <row r="453" spans="1:11" s="30" customFormat="1" ht="26.4" x14ac:dyDescent="0.25">
      <c r="A453" s="40" t="s">
        <v>431</v>
      </c>
      <c r="B453" s="32" t="s">
        <v>17</v>
      </c>
      <c r="C453" s="32" t="s">
        <v>17</v>
      </c>
      <c r="D453" s="32" t="s">
        <v>17</v>
      </c>
      <c r="E453" s="32" t="s">
        <v>17</v>
      </c>
      <c r="F453" s="34" t="s">
        <v>17</v>
      </c>
      <c r="G453" s="34">
        <f t="shared" si="9"/>
        <v>72.58</v>
      </c>
      <c r="H453" s="42" t="s">
        <v>421</v>
      </c>
      <c r="I453" s="34">
        <v>6.048</v>
      </c>
      <c r="J453" s="34">
        <v>12</v>
      </c>
      <c r="K453" s="42" t="s">
        <v>432</v>
      </c>
    </row>
    <row r="454" spans="1:11" s="30" customFormat="1" ht="26.4" x14ac:dyDescent="0.25">
      <c r="A454" s="40" t="s">
        <v>434</v>
      </c>
      <c r="B454" s="32" t="s">
        <v>17</v>
      </c>
      <c r="C454" s="32" t="s">
        <v>17</v>
      </c>
      <c r="D454" s="32" t="s">
        <v>17</v>
      </c>
      <c r="E454" s="32" t="s">
        <v>17</v>
      </c>
      <c r="F454" s="34" t="s">
        <v>17</v>
      </c>
      <c r="G454" s="34">
        <f t="shared" si="9"/>
        <v>169.34</v>
      </c>
      <c r="H454" s="42" t="s">
        <v>421</v>
      </c>
      <c r="I454" s="34">
        <v>7.056</v>
      </c>
      <c r="J454" s="34">
        <v>24</v>
      </c>
      <c r="K454" s="42" t="s">
        <v>432</v>
      </c>
    </row>
    <row r="455" spans="1:11" s="30" customFormat="1" ht="26.4" x14ac:dyDescent="0.25">
      <c r="A455" s="40" t="s">
        <v>423</v>
      </c>
      <c r="B455" s="32" t="s">
        <v>17</v>
      </c>
      <c r="C455" s="32" t="s">
        <v>17</v>
      </c>
      <c r="D455" s="32" t="s">
        <v>17</v>
      </c>
      <c r="E455" s="32" t="s">
        <v>17</v>
      </c>
      <c r="F455" s="34" t="s">
        <v>17</v>
      </c>
      <c r="G455" s="34">
        <f t="shared" si="9"/>
        <v>32.68</v>
      </c>
      <c r="H455" s="42" t="s">
        <v>421</v>
      </c>
      <c r="I455" s="34">
        <v>2.7229999999999999</v>
      </c>
      <c r="J455" s="34">
        <v>12</v>
      </c>
      <c r="K455" s="42" t="s">
        <v>432</v>
      </c>
    </row>
    <row r="456" spans="1:11" s="30" customFormat="1" ht="26.4" x14ac:dyDescent="0.25">
      <c r="A456" s="40" t="s">
        <v>435</v>
      </c>
      <c r="B456" s="32" t="s">
        <v>17</v>
      </c>
      <c r="C456" s="32" t="s">
        <v>17</v>
      </c>
      <c r="D456" s="32" t="s">
        <v>17</v>
      </c>
      <c r="E456" s="32" t="s">
        <v>17</v>
      </c>
      <c r="F456" s="34" t="s">
        <v>17</v>
      </c>
      <c r="G456" s="34">
        <f t="shared" si="9"/>
        <v>98.74</v>
      </c>
      <c r="H456" s="42" t="s">
        <v>421</v>
      </c>
      <c r="I456" s="34">
        <v>2.0569999999999999</v>
      </c>
      <c r="J456" s="34">
        <v>48</v>
      </c>
      <c r="K456" s="42" t="s">
        <v>432</v>
      </c>
    </row>
    <row r="457" spans="1:11" s="30" customFormat="1" ht="13.2" x14ac:dyDescent="0.25">
      <c r="A457" s="40" t="s">
        <v>426</v>
      </c>
      <c r="B457" s="32" t="s">
        <v>17</v>
      </c>
      <c r="C457" s="32" t="s">
        <v>17</v>
      </c>
      <c r="D457" s="32" t="s">
        <v>17</v>
      </c>
      <c r="E457" s="32" t="s">
        <v>17</v>
      </c>
      <c r="F457" s="34" t="s">
        <v>17</v>
      </c>
      <c r="G457" s="34">
        <f t="shared" si="9"/>
        <v>459.8</v>
      </c>
      <c r="H457" s="42" t="s">
        <v>428</v>
      </c>
      <c r="I457" s="34">
        <v>45.98</v>
      </c>
      <c r="J457" s="34">
        <f>5*2</f>
        <v>10</v>
      </c>
      <c r="K457" s="42" t="s">
        <v>432</v>
      </c>
    </row>
    <row r="458" spans="1:11" s="30" customFormat="1" ht="13.2" x14ac:dyDescent="0.25">
      <c r="A458" s="40" t="s">
        <v>426</v>
      </c>
      <c r="B458" s="32" t="s">
        <v>17</v>
      </c>
      <c r="C458" s="32" t="s">
        <v>17</v>
      </c>
      <c r="D458" s="32" t="s">
        <v>17</v>
      </c>
      <c r="E458" s="32" t="s">
        <v>17</v>
      </c>
      <c r="F458" s="34" t="s">
        <v>17</v>
      </c>
      <c r="G458" s="34">
        <f t="shared" si="9"/>
        <v>308.52</v>
      </c>
      <c r="H458" s="42" t="s">
        <v>427</v>
      </c>
      <c r="I458" s="34">
        <v>102.84</v>
      </c>
      <c r="J458" s="34">
        <v>3</v>
      </c>
      <c r="K458" s="42" t="s">
        <v>432</v>
      </c>
    </row>
    <row r="459" spans="1:11" s="30" customFormat="1" ht="26.4" x14ac:dyDescent="0.25">
      <c r="A459" s="40" t="s">
        <v>420</v>
      </c>
      <c r="B459" s="32" t="s">
        <v>17</v>
      </c>
      <c r="C459" s="32" t="s">
        <v>17</v>
      </c>
      <c r="D459" s="32" t="s">
        <v>17</v>
      </c>
      <c r="E459" s="32" t="s">
        <v>17</v>
      </c>
      <c r="F459" s="34" t="s">
        <v>17</v>
      </c>
      <c r="G459" s="34">
        <f t="shared" si="9"/>
        <v>49.05</v>
      </c>
      <c r="H459" s="42" t="s">
        <v>421</v>
      </c>
      <c r="I459" s="34">
        <v>9.81</v>
      </c>
      <c r="J459" s="34">
        <v>5</v>
      </c>
      <c r="K459" s="42" t="s">
        <v>436</v>
      </c>
    </row>
    <row r="460" spans="1:11" s="33" customFormat="1" ht="13.2" x14ac:dyDescent="0.25">
      <c r="A460" s="36" t="s">
        <v>437</v>
      </c>
      <c r="B460" s="37" t="s">
        <v>17</v>
      </c>
      <c r="C460" s="37" t="s">
        <v>17</v>
      </c>
      <c r="D460" s="37" t="s">
        <v>17</v>
      </c>
      <c r="E460" s="37" t="s">
        <v>17</v>
      </c>
      <c r="F460" s="38">
        <v>1991</v>
      </c>
      <c r="G460" s="38">
        <f>SUM(G461:G464)</f>
        <v>1990.9999999999998</v>
      </c>
      <c r="H460" s="42" t="s">
        <v>17</v>
      </c>
      <c r="I460" s="39" t="s">
        <v>17</v>
      </c>
      <c r="J460" s="39" t="s">
        <v>17</v>
      </c>
      <c r="K460" s="53" t="s">
        <v>17</v>
      </c>
    </row>
    <row r="461" spans="1:11" s="30" customFormat="1" ht="13.2" x14ac:dyDescent="0.25">
      <c r="A461" s="40" t="s">
        <v>438</v>
      </c>
      <c r="B461" s="32" t="s">
        <v>17</v>
      </c>
      <c r="C461" s="32" t="s">
        <v>17</v>
      </c>
      <c r="D461" s="32" t="s">
        <v>17</v>
      </c>
      <c r="E461" s="32" t="s">
        <v>17</v>
      </c>
      <c r="F461" s="34" t="s">
        <v>17</v>
      </c>
      <c r="G461" s="34">
        <f t="shared" si="9"/>
        <v>660.8</v>
      </c>
      <c r="H461" s="42" t="s">
        <v>439</v>
      </c>
      <c r="I461" s="34">
        <v>33.04</v>
      </c>
      <c r="J461" s="34">
        <v>20</v>
      </c>
      <c r="K461" s="42" t="s">
        <v>422</v>
      </c>
    </row>
    <row r="462" spans="1:11" s="30" customFormat="1" ht="13.2" x14ac:dyDescent="0.25">
      <c r="A462" s="40" t="s">
        <v>438</v>
      </c>
      <c r="B462" s="32" t="s">
        <v>17</v>
      </c>
      <c r="C462" s="32" t="s">
        <v>17</v>
      </c>
      <c r="D462" s="32" t="s">
        <v>17</v>
      </c>
      <c r="E462" s="32" t="s">
        <v>17</v>
      </c>
      <c r="F462" s="34" t="s">
        <v>17</v>
      </c>
      <c r="G462" s="34">
        <f t="shared" si="9"/>
        <v>660.8</v>
      </c>
      <c r="H462" s="42" t="s">
        <v>439</v>
      </c>
      <c r="I462" s="34">
        <v>33.04</v>
      </c>
      <c r="J462" s="34">
        <v>20</v>
      </c>
      <c r="K462" s="42" t="s">
        <v>429</v>
      </c>
    </row>
    <row r="463" spans="1:11" s="30" customFormat="1" ht="13.2" x14ac:dyDescent="0.25">
      <c r="A463" s="40" t="s">
        <v>438</v>
      </c>
      <c r="B463" s="32" t="s">
        <v>17</v>
      </c>
      <c r="C463" s="32" t="s">
        <v>17</v>
      </c>
      <c r="D463" s="32" t="s">
        <v>17</v>
      </c>
      <c r="E463" s="32" t="s">
        <v>17</v>
      </c>
      <c r="F463" s="34" t="s">
        <v>17</v>
      </c>
      <c r="G463" s="34">
        <f t="shared" si="9"/>
        <v>660.8</v>
      </c>
      <c r="H463" s="42" t="s">
        <v>439</v>
      </c>
      <c r="I463" s="34">
        <v>33.04</v>
      </c>
      <c r="J463" s="34">
        <v>20</v>
      </c>
      <c r="K463" s="42" t="s">
        <v>432</v>
      </c>
    </row>
    <row r="464" spans="1:11" s="30" customFormat="1" ht="13.2" x14ac:dyDescent="0.25">
      <c r="A464" s="40" t="s">
        <v>438</v>
      </c>
      <c r="B464" s="32" t="s">
        <v>17</v>
      </c>
      <c r="C464" s="32" t="s">
        <v>17</v>
      </c>
      <c r="D464" s="32" t="s">
        <v>17</v>
      </c>
      <c r="E464" s="32" t="s">
        <v>17</v>
      </c>
      <c r="F464" s="34" t="s">
        <v>17</v>
      </c>
      <c r="G464" s="34">
        <f t="shared" si="9"/>
        <v>8.6</v>
      </c>
      <c r="H464" s="42" t="s">
        <v>440</v>
      </c>
      <c r="I464" s="34">
        <v>8.6</v>
      </c>
      <c r="J464" s="34">
        <v>1</v>
      </c>
      <c r="K464" s="42" t="s">
        <v>432</v>
      </c>
    </row>
    <row r="465" spans="1:11" s="33" customFormat="1" ht="13.2" x14ac:dyDescent="0.25">
      <c r="A465" s="36" t="s">
        <v>441</v>
      </c>
      <c r="B465" s="37" t="s">
        <v>17</v>
      </c>
      <c r="C465" s="37" t="s">
        <v>17</v>
      </c>
      <c r="D465" s="37" t="s">
        <v>17</v>
      </c>
      <c r="E465" s="37" t="s">
        <v>17</v>
      </c>
      <c r="F465" s="38">
        <v>1897</v>
      </c>
      <c r="G465" s="38">
        <f>SUM(G466:G469)</f>
        <v>1896.3</v>
      </c>
      <c r="H465" s="42" t="s">
        <v>17</v>
      </c>
      <c r="I465" s="39" t="s">
        <v>17</v>
      </c>
      <c r="J465" s="39" t="s">
        <v>17</v>
      </c>
      <c r="K465" s="53" t="s">
        <v>17</v>
      </c>
    </row>
    <row r="466" spans="1:11" s="30" customFormat="1" ht="13.2" x14ac:dyDescent="0.25">
      <c r="A466" s="40" t="s">
        <v>442</v>
      </c>
      <c r="B466" s="32" t="s">
        <v>17</v>
      </c>
      <c r="C466" s="32" t="s">
        <v>17</v>
      </c>
      <c r="D466" s="32" t="s">
        <v>17</v>
      </c>
      <c r="E466" s="32" t="s">
        <v>17</v>
      </c>
      <c r="F466" s="34" t="s">
        <v>17</v>
      </c>
      <c r="G466" s="34">
        <f t="shared" si="9"/>
        <v>598.5</v>
      </c>
      <c r="H466" s="42" t="s">
        <v>443</v>
      </c>
      <c r="I466" s="34">
        <v>11.97</v>
      </c>
      <c r="J466" s="34">
        <v>50</v>
      </c>
      <c r="K466" s="42" t="s">
        <v>422</v>
      </c>
    </row>
    <row r="467" spans="1:11" s="30" customFormat="1" ht="13.2" x14ac:dyDescent="0.25">
      <c r="A467" s="40" t="s">
        <v>442</v>
      </c>
      <c r="B467" s="32" t="s">
        <v>17</v>
      </c>
      <c r="C467" s="32" t="s">
        <v>17</v>
      </c>
      <c r="D467" s="32" t="s">
        <v>17</v>
      </c>
      <c r="E467" s="32" t="s">
        <v>17</v>
      </c>
      <c r="F467" s="34" t="s">
        <v>17</v>
      </c>
      <c r="G467" s="34">
        <f t="shared" si="9"/>
        <v>598.5</v>
      </c>
      <c r="H467" s="42" t="s">
        <v>443</v>
      </c>
      <c r="I467" s="34">
        <v>11.97</v>
      </c>
      <c r="J467" s="34">
        <v>50</v>
      </c>
      <c r="K467" s="42" t="s">
        <v>429</v>
      </c>
    </row>
    <row r="468" spans="1:11" s="30" customFormat="1" ht="13.2" x14ac:dyDescent="0.25">
      <c r="A468" s="40" t="s">
        <v>442</v>
      </c>
      <c r="B468" s="32" t="s">
        <v>17</v>
      </c>
      <c r="C468" s="32" t="s">
        <v>17</v>
      </c>
      <c r="D468" s="32" t="s">
        <v>17</v>
      </c>
      <c r="E468" s="32" t="s">
        <v>17</v>
      </c>
      <c r="F468" s="34" t="s">
        <v>17</v>
      </c>
      <c r="G468" s="34">
        <f t="shared" si="9"/>
        <v>598.5</v>
      </c>
      <c r="H468" s="42" t="s">
        <v>443</v>
      </c>
      <c r="I468" s="34">
        <v>11.97</v>
      </c>
      <c r="J468" s="34">
        <v>50</v>
      </c>
      <c r="K468" s="42" t="s">
        <v>432</v>
      </c>
    </row>
    <row r="469" spans="1:11" s="30" customFormat="1" ht="13.2" x14ac:dyDescent="0.25">
      <c r="A469" s="40" t="s">
        <v>442</v>
      </c>
      <c r="B469" s="32" t="s">
        <v>17</v>
      </c>
      <c r="C469" s="32" t="s">
        <v>17</v>
      </c>
      <c r="D469" s="32" t="s">
        <v>17</v>
      </c>
      <c r="E469" s="32" t="s">
        <v>17</v>
      </c>
      <c r="F469" s="34" t="s">
        <v>17</v>
      </c>
      <c r="G469" s="34">
        <f t="shared" si="9"/>
        <v>100.8</v>
      </c>
      <c r="H469" s="42" t="s">
        <v>440</v>
      </c>
      <c r="I469" s="34">
        <v>25.2</v>
      </c>
      <c r="J469" s="34">
        <v>4</v>
      </c>
      <c r="K469" s="42" t="s">
        <v>432</v>
      </c>
    </row>
    <row r="470" spans="1:11" s="33" customFormat="1" ht="13.2" x14ac:dyDescent="0.25">
      <c r="A470" s="36" t="s">
        <v>444</v>
      </c>
      <c r="B470" s="37" t="s">
        <v>17</v>
      </c>
      <c r="C470" s="37" t="s">
        <v>17</v>
      </c>
      <c r="D470" s="37" t="s">
        <v>17</v>
      </c>
      <c r="E470" s="37" t="s">
        <v>17</v>
      </c>
      <c r="F470" s="38">
        <v>229</v>
      </c>
      <c r="G470" s="38">
        <f>SUM(G471:G473)</f>
        <v>228.69</v>
      </c>
      <c r="H470" s="42" t="s">
        <v>17</v>
      </c>
      <c r="I470" s="39" t="s">
        <v>17</v>
      </c>
      <c r="J470" s="39" t="s">
        <v>17</v>
      </c>
      <c r="K470" s="53" t="s">
        <v>17</v>
      </c>
    </row>
    <row r="471" spans="1:11" s="30" customFormat="1" ht="13.2" x14ac:dyDescent="0.25">
      <c r="A471" s="40" t="s">
        <v>442</v>
      </c>
      <c r="B471" s="32" t="s">
        <v>17</v>
      </c>
      <c r="C471" s="32" t="s">
        <v>17</v>
      </c>
      <c r="D471" s="32" t="s">
        <v>17</v>
      </c>
      <c r="E471" s="32" t="s">
        <v>17</v>
      </c>
      <c r="F471" s="34" t="s">
        <v>17</v>
      </c>
      <c r="G471" s="34">
        <f t="shared" si="9"/>
        <v>76.23</v>
      </c>
      <c r="H471" s="42" t="s">
        <v>443</v>
      </c>
      <c r="I471" s="34">
        <v>76.23</v>
      </c>
      <c r="J471" s="34">
        <v>1</v>
      </c>
      <c r="K471" s="42" t="s">
        <v>422</v>
      </c>
    </row>
    <row r="472" spans="1:11" s="30" customFormat="1" ht="13.2" x14ac:dyDescent="0.25">
      <c r="A472" s="40" t="s">
        <v>442</v>
      </c>
      <c r="B472" s="32" t="s">
        <v>17</v>
      </c>
      <c r="C472" s="32" t="s">
        <v>17</v>
      </c>
      <c r="D472" s="32" t="s">
        <v>17</v>
      </c>
      <c r="E472" s="32" t="s">
        <v>17</v>
      </c>
      <c r="F472" s="34" t="s">
        <v>17</v>
      </c>
      <c r="G472" s="34">
        <f t="shared" si="9"/>
        <v>76.23</v>
      </c>
      <c r="H472" s="42" t="s">
        <v>443</v>
      </c>
      <c r="I472" s="34">
        <v>76.23</v>
      </c>
      <c r="J472" s="34">
        <v>1</v>
      </c>
      <c r="K472" s="42" t="s">
        <v>429</v>
      </c>
    </row>
    <row r="473" spans="1:11" s="30" customFormat="1" ht="13.2" x14ac:dyDescent="0.25">
      <c r="A473" s="40" t="s">
        <v>442</v>
      </c>
      <c r="B473" s="32" t="s">
        <v>17</v>
      </c>
      <c r="C473" s="32" t="s">
        <v>17</v>
      </c>
      <c r="D473" s="32" t="s">
        <v>17</v>
      </c>
      <c r="E473" s="32" t="s">
        <v>17</v>
      </c>
      <c r="F473" s="34" t="s">
        <v>17</v>
      </c>
      <c r="G473" s="34">
        <f t="shared" si="9"/>
        <v>76.23</v>
      </c>
      <c r="H473" s="42" t="s">
        <v>443</v>
      </c>
      <c r="I473" s="34">
        <v>76.23</v>
      </c>
      <c r="J473" s="34">
        <v>1</v>
      </c>
      <c r="K473" s="42" t="s">
        <v>432</v>
      </c>
    </row>
    <row r="474" spans="1:11" s="33" customFormat="1" ht="13.2" x14ac:dyDescent="0.25">
      <c r="A474" s="36" t="s">
        <v>445</v>
      </c>
      <c r="B474" s="37" t="s">
        <v>17</v>
      </c>
      <c r="C474" s="37" t="s">
        <v>17</v>
      </c>
      <c r="D474" s="37" t="s">
        <v>17</v>
      </c>
      <c r="E474" s="37" t="s">
        <v>17</v>
      </c>
      <c r="F474" s="38">
        <v>3016</v>
      </c>
      <c r="G474" s="38">
        <f>SUM(G475:G485)</f>
        <v>3016.5400000000004</v>
      </c>
      <c r="H474" s="42" t="s">
        <v>17</v>
      </c>
      <c r="I474" s="39" t="s">
        <v>17</v>
      </c>
      <c r="J474" s="39" t="s">
        <v>17</v>
      </c>
      <c r="K474" s="53" t="s">
        <v>17</v>
      </c>
    </row>
    <row r="475" spans="1:11" s="30" customFormat="1" ht="13.2" x14ac:dyDescent="0.25">
      <c r="A475" s="40" t="s">
        <v>446</v>
      </c>
      <c r="B475" s="32" t="s">
        <v>17</v>
      </c>
      <c r="C475" s="32" t="s">
        <v>17</v>
      </c>
      <c r="D475" s="32" t="s">
        <v>17</v>
      </c>
      <c r="E475" s="32" t="s">
        <v>17</v>
      </c>
      <c r="F475" s="34" t="s">
        <v>17</v>
      </c>
      <c r="G475" s="34">
        <f t="shared" si="9"/>
        <v>138.30000000000001</v>
      </c>
      <c r="H475" s="42" t="s">
        <v>447</v>
      </c>
      <c r="I475" s="34">
        <v>4.6100000000000003</v>
      </c>
      <c r="J475" s="34">
        <v>30</v>
      </c>
      <c r="K475" s="42" t="s">
        <v>429</v>
      </c>
    </row>
    <row r="476" spans="1:11" s="30" customFormat="1" ht="13.2" x14ac:dyDescent="0.25">
      <c r="A476" s="40" t="s">
        <v>446</v>
      </c>
      <c r="B476" s="32" t="s">
        <v>17</v>
      </c>
      <c r="C476" s="32" t="s">
        <v>17</v>
      </c>
      <c r="D476" s="32" t="s">
        <v>17</v>
      </c>
      <c r="E476" s="32" t="s">
        <v>17</v>
      </c>
      <c r="F476" s="34" t="s">
        <v>17</v>
      </c>
      <c r="G476" s="34">
        <f t="shared" si="9"/>
        <v>513.9</v>
      </c>
      <c r="H476" s="42" t="s">
        <v>447</v>
      </c>
      <c r="I476" s="34">
        <v>5.71</v>
      </c>
      <c r="J476" s="34">
        <v>90</v>
      </c>
      <c r="K476" s="42" t="s">
        <v>429</v>
      </c>
    </row>
    <row r="477" spans="1:11" s="30" customFormat="1" ht="13.2" x14ac:dyDescent="0.25">
      <c r="A477" s="40" t="s">
        <v>446</v>
      </c>
      <c r="B477" s="32" t="s">
        <v>17</v>
      </c>
      <c r="C477" s="32" t="s">
        <v>17</v>
      </c>
      <c r="D477" s="32" t="s">
        <v>17</v>
      </c>
      <c r="E477" s="32" t="s">
        <v>17</v>
      </c>
      <c r="F477" s="34" t="s">
        <v>17</v>
      </c>
      <c r="G477" s="34">
        <f t="shared" si="9"/>
        <v>437.25</v>
      </c>
      <c r="H477" s="42" t="s">
        <v>447</v>
      </c>
      <c r="I477" s="34">
        <v>5.83</v>
      </c>
      <c r="J477" s="34">
        <v>75</v>
      </c>
      <c r="K477" s="42" t="s">
        <v>429</v>
      </c>
    </row>
    <row r="478" spans="1:11" s="30" customFormat="1" ht="13.2" x14ac:dyDescent="0.25">
      <c r="A478" s="40" t="s">
        <v>446</v>
      </c>
      <c r="B478" s="32" t="s">
        <v>17</v>
      </c>
      <c r="C478" s="32" t="s">
        <v>17</v>
      </c>
      <c r="D478" s="32" t="s">
        <v>17</v>
      </c>
      <c r="E478" s="32" t="s">
        <v>17</v>
      </c>
      <c r="F478" s="34" t="s">
        <v>17</v>
      </c>
      <c r="G478" s="34">
        <f t="shared" si="9"/>
        <v>18.45</v>
      </c>
      <c r="H478" s="42" t="s">
        <v>440</v>
      </c>
      <c r="I478" s="34">
        <v>18.45</v>
      </c>
      <c r="J478" s="34">
        <v>1</v>
      </c>
      <c r="K478" s="42" t="s">
        <v>432</v>
      </c>
    </row>
    <row r="479" spans="1:11" s="30" customFormat="1" ht="13.2" x14ac:dyDescent="0.25">
      <c r="A479" s="40" t="s">
        <v>446</v>
      </c>
      <c r="B479" s="32" t="s">
        <v>17</v>
      </c>
      <c r="C479" s="32" t="s">
        <v>17</v>
      </c>
      <c r="D479" s="32" t="s">
        <v>17</v>
      </c>
      <c r="E479" s="32" t="s">
        <v>17</v>
      </c>
      <c r="F479" s="34" t="s">
        <v>17</v>
      </c>
      <c r="G479" s="34">
        <f t="shared" si="9"/>
        <v>239.7</v>
      </c>
      <c r="H479" s="42" t="s">
        <v>447</v>
      </c>
      <c r="I479" s="34">
        <v>2.3969999999999998</v>
      </c>
      <c r="J479" s="34">
        <f>50*2</f>
        <v>100</v>
      </c>
      <c r="K479" s="42" t="s">
        <v>432</v>
      </c>
    </row>
    <row r="480" spans="1:11" s="30" customFormat="1" ht="13.2" x14ac:dyDescent="0.25">
      <c r="A480" s="40" t="s">
        <v>446</v>
      </c>
      <c r="B480" s="32" t="s">
        <v>17</v>
      </c>
      <c r="C480" s="32" t="s">
        <v>17</v>
      </c>
      <c r="D480" s="32" t="s">
        <v>17</v>
      </c>
      <c r="E480" s="32" t="s">
        <v>17</v>
      </c>
      <c r="F480" s="34" t="s">
        <v>17</v>
      </c>
      <c r="G480" s="34">
        <f t="shared" si="9"/>
        <v>640.98</v>
      </c>
      <c r="H480" s="42" t="s">
        <v>447</v>
      </c>
      <c r="I480" s="34">
        <v>2.3740000000000001</v>
      </c>
      <c r="J480" s="34">
        <f>100*2+70</f>
        <v>270</v>
      </c>
      <c r="K480" s="42" t="s">
        <v>432</v>
      </c>
    </row>
    <row r="481" spans="1:11" s="30" customFormat="1" ht="13.2" x14ac:dyDescent="0.25">
      <c r="A481" s="40" t="s">
        <v>446</v>
      </c>
      <c r="B481" s="32" t="s">
        <v>17</v>
      </c>
      <c r="C481" s="32" t="s">
        <v>17</v>
      </c>
      <c r="D481" s="32" t="s">
        <v>17</v>
      </c>
      <c r="E481" s="32" t="s">
        <v>17</v>
      </c>
      <c r="F481" s="34" t="s">
        <v>17</v>
      </c>
      <c r="G481" s="34">
        <f t="shared" si="9"/>
        <v>439.79</v>
      </c>
      <c r="H481" s="42" t="s">
        <v>447</v>
      </c>
      <c r="I481" s="34">
        <v>2.5870000000000002</v>
      </c>
      <c r="J481" s="34">
        <f>50*2+70</f>
        <v>170</v>
      </c>
      <c r="K481" s="42" t="s">
        <v>432</v>
      </c>
    </row>
    <row r="482" spans="1:11" s="30" customFormat="1" ht="13.2" x14ac:dyDescent="0.25">
      <c r="A482" s="40" t="s">
        <v>446</v>
      </c>
      <c r="B482" s="32" t="s">
        <v>17</v>
      </c>
      <c r="C482" s="32" t="s">
        <v>17</v>
      </c>
      <c r="D482" s="32" t="s">
        <v>17</v>
      </c>
      <c r="E482" s="32" t="s">
        <v>17</v>
      </c>
      <c r="F482" s="34" t="s">
        <v>17</v>
      </c>
      <c r="G482" s="34">
        <f t="shared" si="9"/>
        <v>170.32</v>
      </c>
      <c r="H482" s="42" t="s">
        <v>447</v>
      </c>
      <c r="I482" s="34">
        <v>2.129</v>
      </c>
      <c r="J482" s="34">
        <f>40+30+10</f>
        <v>80</v>
      </c>
      <c r="K482" s="42" t="s">
        <v>432</v>
      </c>
    </row>
    <row r="483" spans="1:11" s="30" customFormat="1" ht="13.2" x14ac:dyDescent="0.25">
      <c r="A483" s="40" t="s">
        <v>446</v>
      </c>
      <c r="B483" s="32" t="s">
        <v>17</v>
      </c>
      <c r="C483" s="32" t="s">
        <v>17</v>
      </c>
      <c r="D483" s="32" t="s">
        <v>17</v>
      </c>
      <c r="E483" s="32" t="s">
        <v>17</v>
      </c>
      <c r="F483" s="34" t="s">
        <v>17</v>
      </c>
      <c r="G483" s="34">
        <f t="shared" ref="G483:G485" si="10">ROUND(I483*J483,2)</f>
        <v>291.05</v>
      </c>
      <c r="H483" s="42" t="s">
        <v>447</v>
      </c>
      <c r="I483" s="34">
        <v>5.8209999999999997</v>
      </c>
      <c r="J483" s="34">
        <f>25*2</f>
        <v>50</v>
      </c>
      <c r="K483" s="42" t="s">
        <v>432</v>
      </c>
    </row>
    <row r="484" spans="1:11" s="30" customFormat="1" ht="13.2" x14ac:dyDescent="0.25">
      <c r="A484" s="40" t="s">
        <v>446</v>
      </c>
      <c r="B484" s="32" t="s">
        <v>17</v>
      </c>
      <c r="C484" s="32" t="s">
        <v>17</v>
      </c>
      <c r="D484" s="32" t="s">
        <v>17</v>
      </c>
      <c r="E484" s="32" t="s">
        <v>17</v>
      </c>
      <c r="F484" s="34" t="s">
        <v>17</v>
      </c>
      <c r="G484" s="34">
        <f t="shared" si="10"/>
        <v>33.6</v>
      </c>
      <c r="H484" s="42" t="s">
        <v>447</v>
      </c>
      <c r="I484" s="34">
        <v>1.68</v>
      </c>
      <c r="J484" s="34">
        <f>10*2</f>
        <v>20</v>
      </c>
      <c r="K484" s="42" t="s">
        <v>432</v>
      </c>
    </row>
    <row r="485" spans="1:11" s="30" customFormat="1" ht="13.2" x14ac:dyDescent="0.25">
      <c r="A485" s="40" t="s">
        <v>446</v>
      </c>
      <c r="B485" s="32" t="s">
        <v>17</v>
      </c>
      <c r="C485" s="32" t="s">
        <v>17</v>
      </c>
      <c r="D485" s="32" t="s">
        <v>17</v>
      </c>
      <c r="E485" s="32" t="s">
        <v>17</v>
      </c>
      <c r="F485" s="34" t="s">
        <v>17</v>
      </c>
      <c r="G485" s="34">
        <f t="shared" si="10"/>
        <v>93.2</v>
      </c>
      <c r="H485" s="42" t="s">
        <v>447</v>
      </c>
      <c r="I485" s="34">
        <v>2.33</v>
      </c>
      <c r="J485" s="34">
        <v>40</v>
      </c>
      <c r="K485" s="42" t="s">
        <v>432</v>
      </c>
    </row>
    <row r="486" spans="1:11" s="33" customFormat="1" ht="13.2" x14ac:dyDescent="0.25">
      <c r="A486" s="36" t="s">
        <v>197</v>
      </c>
      <c r="B486" s="37" t="s">
        <v>17</v>
      </c>
      <c r="C486" s="37" t="s">
        <v>17</v>
      </c>
      <c r="D486" s="37" t="s">
        <v>17</v>
      </c>
      <c r="E486" s="37" t="s">
        <v>17</v>
      </c>
      <c r="F486" s="38">
        <v>51</v>
      </c>
      <c r="G486" s="38">
        <f>SUM(G487:G488)</f>
        <v>51</v>
      </c>
      <c r="H486" s="42" t="s">
        <v>17</v>
      </c>
      <c r="I486" s="39" t="s">
        <v>17</v>
      </c>
      <c r="J486" s="39" t="s">
        <v>17</v>
      </c>
      <c r="K486" s="53" t="s">
        <v>17</v>
      </c>
    </row>
    <row r="487" spans="1:11" s="30" customFormat="1" ht="13.2" x14ac:dyDescent="0.25">
      <c r="A487" s="40" t="s">
        <v>448</v>
      </c>
      <c r="B487" s="32" t="s">
        <v>17</v>
      </c>
      <c r="C487" s="32" t="s">
        <v>17</v>
      </c>
      <c r="D487" s="32" t="s">
        <v>17</v>
      </c>
      <c r="E487" s="32" t="s">
        <v>17</v>
      </c>
      <c r="F487" s="34" t="s">
        <v>17</v>
      </c>
      <c r="G487" s="34">
        <f t="shared" ref="G487" si="11">ROUND(I487*J487,2)</f>
        <v>42.6</v>
      </c>
      <c r="H487" s="42" t="s">
        <v>439</v>
      </c>
      <c r="I487" s="34">
        <v>4.26</v>
      </c>
      <c r="J487" s="34">
        <v>10</v>
      </c>
      <c r="K487" s="42" t="s">
        <v>429</v>
      </c>
    </row>
    <row r="488" spans="1:11" s="30" customFormat="1" ht="13.2" x14ac:dyDescent="0.25">
      <c r="A488" s="40" t="s">
        <v>448</v>
      </c>
      <c r="B488" s="32" t="s">
        <v>17</v>
      </c>
      <c r="C488" s="32" t="s">
        <v>17</v>
      </c>
      <c r="D488" s="32" t="s">
        <v>17</v>
      </c>
      <c r="E488" s="32" t="s">
        <v>17</v>
      </c>
      <c r="F488" s="34" t="s">
        <v>17</v>
      </c>
      <c r="G488" s="34">
        <v>8.4</v>
      </c>
      <c r="H488" s="42" t="s">
        <v>449</v>
      </c>
      <c r="I488" s="34">
        <v>1.68</v>
      </c>
      <c r="J488" s="34">
        <v>5</v>
      </c>
      <c r="K488" s="42" t="s">
        <v>432</v>
      </c>
    </row>
    <row r="489" spans="1:11" s="33" customFormat="1" ht="39.6" x14ac:dyDescent="0.25">
      <c r="A489" s="36" t="s">
        <v>450</v>
      </c>
      <c r="B489" s="37" t="s">
        <v>17</v>
      </c>
      <c r="C489" s="37" t="s">
        <v>17</v>
      </c>
      <c r="D489" s="37" t="s">
        <v>17</v>
      </c>
      <c r="E489" s="37" t="s">
        <v>17</v>
      </c>
      <c r="F489" s="38">
        <v>5994</v>
      </c>
      <c r="G489" s="38">
        <f>SUM(G490:G502)</f>
        <v>5994.41</v>
      </c>
      <c r="H489" s="42" t="s">
        <v>17</v>
      </c>
      <c r="I489" s="39" t="s">
        <v>17</v>
      </c>
      <c r="J489" s="39" t="s">
        <v>17</v>
      </c>
      <c r="K489" s="53" t="s">
        <v>17</v>
      </c>
    </row>
    <row r="490" spans="1:11" s="30" customFormat="1" ht="13.2" x14ac:dyDescent="0.25">
      <c r="A490" s="40" t="s">
        <v>451</v>
      </c>
      <c r="B490" s="32" t="s">
        <v>17</v>
      </c>
      <c r="C490" s="32" t="s">
        <v>17</v>
      </c>
      <c r="D490" s="32" t="s">
        <v>17</v>
      </c>
      <c r="E490" s="32" t="s">
        <v>17</v>
      </c>
      <c r="F490" s="34" t="s">
        <v>17</v>
      </c>
      <c r="G490" s="34">
        <f t="shared" ref="G490:G502" si="12">ROUND(I490*J490,2)</f>
        <v>928.35</v>
      </c>
      <c r="H490" s="42" t="s">
        <v>443</v>
      </c>
      <c r="I490" s="34">
        <v>18.567</v>
      </c>
      <c r="J490" s="34">
        <v>50</v>
      </c>
      <c r="K490" s="42" t="s">
        <v>429</v>
      </c>
    </row>
    <row r="491" spans="1:11" s="30" customFormat="1" ht="13.2" x14ac:dyDescent="0.25">
      <c r="A491" s="40" t="s">
        <v>451</v>
      </c>
      <c r="B491" s="32" t="s">
        <v>17</v>
      </c>
      <c r="C491" s="32" t="s">
        <v>17</v>
      </c>
      <c r="D491" s="32" t="s">
        <v>17</v>
      </c>
      <c r="E491" s="32" t="s">
        <v>17</v>
      </c>
      <c r="F491" s="34" t="s">
        <v>17</v>
      </c>
      <c r="G491" s="34">
        <f t="shared" si="12"/>
        <v>928.35</v>
      </c>
      <c r="H491" s="42" t="s">
        <v>443</v>
      </c>
      <c r="I491" s="34">
        <v>18.567</v>
      </c>
      <c r="J491" s="34">
        <v>50</v>
      </c>
      <c r="K491" s="42" t="s">
        <v>422</v>
      </c>
    </row>
    <row r="492" spans="1:11" s="30" customFormat="1" ht="13.2" x14ac:dyDescent="0.25">
      <c r="A492" s="40" t="s">
        <v>451</v>
      </c>
      <c r="B492" s="32" t="s">
        <v>17</v>
      </c>
      <c r="C492" s="32" t="s">
        <v>17</v>
      </c>
      <c r="D492" s="32" t="s">
        <v>17</v>
      </c>
      <c r="E492" s="32" t="s">
        <v>17</v>
      </c>
      <c r="F492" s="34" t="s">
        <v>17</v>
      </c>
      <c r="G492" s="34">
        <f t="shared" si="12"/>
        <v>204.49</v>
      </c>
      <c r="H492" s="42" t="s">
        <v>452</v>
      </c>
      <c r="I492" s="34">
        <v>20.449000000000002</v>
      </c>
      <c r="J492" s="34">
        <v>10</v>
      </c>
      <c r="K492" s="42" t="s">
        <v>429</v>
      </c>
    </row>
    <row r="493" spans="1:11" s="30" customFormat="1" ht="13.2" x14ac:dyDescent="0.25">
      <c r="A493" s="40" t="s">
        <v>453</v>
      </c>
      <c r="B493" s="32" t="s">
        <v>17</v>
      </c>
      <c r="C493" s="32" t="s">
        <v>17</v>
      </c>
      <c r="D493" s="32" t="s">
        <v>17</v>
      </c>
      <c r="E493" s="32" t="s">
        <v>17</v>
      </c>
      <c r="F493" s="34" t="s">
        <v>17</v>
      </c>
      <c r="G493" s="34">
        <f t="shared" si="12"/>
        <v>291.2</v>
      </c>
      <c r="H493" s="42" t="s">
        <v>454</v>
      </c>
      <c r="I493" s="34">
        <v>0.72799999999999998</v>
      </c>
      <c r="J493" s="34">
        <v>400</v>
      </c>
      <c r="K493" s="42" t="s">
        <v>429</v>
      </c>
    </row>
    <row r="494" spans="1:11" s="30" customFormat="1" ht="13.2" x14ac:dyDescent="0.25">
      <c r="A494" s="40" t="s">
        <v>455</v>
      </c>
      <c r="B494" s="32" t="s">
        <v>17</v>
      </c>
      <c r="C494" s="32" t="s">
        <v>17</v>
      </c>
      <c r="D494" s="32" t="s">
        <v>17</v>
      </c>
      <c r="E494" s="32" t="s">
        <v>17</v>
      </c>
      <c r="F494" s="34" t="s">
        <v>17</v>
      </c>
      <c r="G494" s="34">
        <f t="shared" si="12"/>
        <v>48.4</v>
      </c>
      <c r="H494" s="42" t="s">
        <v>456</v>
      </c>
      <c r="I494" s="34">
        <v>4.84</v>
      </c>
      <c r="J494" s="34">
        <v>10</v>
      </c>
      <c r="K494" s="42" t="s">
        <v>429</v>
      </c>
    </row>
    <row r="495" spans="1:11" s="30" customFormat="1" ht="13.2" x14ac:dyDescent="0.25">
      <c r="A495" s="40" t="s">
        <v>451</v>
      </c>
      <c r="B495" s="32" t="s">
        <v>17</v>
      </c>
      <c r="C495" s="32" t="s">
        <v>17</v>
      </c>
      <c r="D495" s="32" t="s">
        <v>17</v>
      </c>
      <c r="E495" s="32" t="s">
        <v>17</v>
      </c>
      <c r="F495" s="34" t="s">
        <v>17</v>
      </c>
      <c r="G495" s="34">
        <f t="shared" si="12"/>
        <v>928.35</v>
      </c>
      <c r="H495" s="42" t="s">
        <v>443</v>
      </c>
      <c r="I495" s="34">
        <v>18.567</v>
      </c>
      <c r="J495" s="34">
        <v>50</v>
      </c>
      <c r="K495" s="42" t="s">
        <v>432</v>
      </c>
    </row>
    <row r="496" spans="1:11" s="30" customFormat="1" ht="13.2" x14ac:dyDescent="0.25">
      <c r="A496" s="40" t="s">
        <v>457</v>
      </c>
      <c r="B496" s="32" t="s">
        <v>17</v>
      </c>
      <c r="C496" s="32" t="s">
        <v>17</v>
      </c>
      <c r="D496" s="32" t="s">
        <v>17</v>
      </c>
      <c r="E496" s="32" t="s">
        <v>17</v>
      </c>
      <c r="F496" s="34" t="s">
        <v>17</v>
      </c>
      <c r="G496" s="34">
        <f t="shared" si="12"/>
        <v>46.68</v>
      </c>
      <c r="H496" s="42" t="s">
        <v>458</v>
      </c>
      <c r="I496" s="34">
        <v>0.77800000000000002</v>
      </c>
      <c r="J496" s="34">
        <v>60</v>
      </c>
      <c r="K496" s="42" t="s">
        <v>432</v>
      </c>
    </row>
    <row r="497" spans="1:11" s="30" customFormat="1" ht="13.2" x14ac:dyDescent="0.25">
      <c r="A497" s="40" t="s">
        <v>459</v>
      </c>
      <c r="B497" s="32" t="s">
        <v>17</v>
      </c>
      <c r="C497" s="32" t="s">
        <v>17</v>
      </c>
      <c r="D497" s="32" t="s">
        <v>17</v>
      </c>
      <c r="E497" s="32" t="s">
        <v>17</v>
      </c>
      <c r="F497" s="34" t="s">
        <v>17</v>
      </c>
      <c r="G497" s="34">
        <f t="shared" si="12"/>
        <v>50.4</v>
      </c>
      <c r="H497" s="42" t="s">
        <v>447</v>
      </c>
      <c r="I497" s="34">
        <v>0.84</v>
      </c>
      <c r="J497" s="34">
        <v>60</v>
      </c>
      <c r="K497" s="42" t="s">
        <v>432</v>
      </c>
    </row>
    <row r="498" spans="1:11" s="30" customFormat="1" ht="13.2" x14ac:dyDescent="0.25">
      <c r="A498" s="40" t="s">
        <v>453</v>
      </c>
      <c r="B498" s="32" t="s">
        <v>17</v>
      </c>
      <c r="C498" s="32" t="s">
        <v>17</v>
      </c>
      <c r="D498" s="32" t="s">
        <v>17</v>
      </c>
      <c r="E498" s="32" t="s">
        <v>17</v>
      </c>
      <c r="F498" s="34" t="s">
        <v>17</v>
      </c>
      <c r="G498" s="34">
        <f t="shared" si="12"/>
        <v>2483.4</v>
      </c>
      <c r="H498" s="42" t="s">
        <v>460</v>
      </c>
      <c r="I498" s="34">
        <v>4.1390000000000002</v>
      </c>
      <c r="J498" s="34">
        <f>190+410</f>
        <v>600</v>
      </c>
      <c r="K498" s="42" t="s">
        <v>432</v>
      </c>
    </row>
    <row r="499" spans="1:11" s="30" customFormat="1" ht="13.2" x14ac:dyDescent="0.25">
      <c r="A499" s="40" t="s">
        <v>455</v>
      </c>
      <c r="B499" s="32" t="s">
        <v>17</v>
      </c>
      <c r="C499" s="32" t="s">
        <v>17</v>
      </c>
      <c r="D499" s="32" t="s">
        <v>17</v>
      </c>
      <c r="E499" s="32" t="s">
        <v>17</v>
      </c>
      <c r="F499" s="34" t="s">
        <v>17</v>
      </c>
      <c r="G499" s="34">
        <f t="shared" si="12"/>
        <v>48.4</v>
      </c>
      <c r="H499" s="42" t="s">
        <v>456</v>
      </c>
      <c r="I499" s="34">
        <v>4.84</v>
      </c>
      <c r="J499" s="34">
        <v>10</v>
      </c>
      <c r="K499" s="42" t="s">
        <v>432</v>
      </c>
    </row>
    <row r="500" spans="1:11" s="30" customFormat="1" ht="13.2" x14ac:dyDescent="0.25">
      <c r="A500" s="40" t="s">
        <v>461</v>
      </c>
      <c r="B500" s="32" t="s">
        <v>17</v>
      </c>
      <c r="C500" s="32" t="s">
        <v>17</v>
      </c>
      <c r="D500" s="32" t="s">
        <v>17</v>
      </c>
      <c r="E500" s="32" t="s">
        <v>17</v>
      </c>
      <c r="F500" s="34" t="s">
        <v>17</v>
      </c>
      <c r="G500" s="34">
        <f t="shared" si="12"/>
        <v>12.43</v>
      </c>
      <c r="H500" s="42" t="s">
        <v>447</v>
      </c>
      <c r="I500" s="34">
        <v>2.0720000000000001</v>
      </c>
      <c r="J500" s="34">
        <v>6</v>
      </c>
      <c r="K500" s="42" t="s">
        <v>432</v>
      </c>
    </row>
    <row r="501" spans="1:11" s="30" customFormat="1" ht="13.2" x14ac:dyDescent="0.25">
      <c r="A501" s="40" t="s">
        <v>461</v>
      </c>
      <c r="B501" s="32" t="s">
        <v>17</v>
      </c>
      <c r="C501" s="32" t="s">
        <v>17</v>
      </c>
      <c r="D501" s="32" t="s">
        <v>17</v>
      </c>
      <c r="E501" s="32" t="s">
        <v>17</v>
      </c>
      <c r="F501" s="34" t="s">
        <v>17</v>
      </c>
      <c r="G501" s="34">
        <f t="shared" si="12"/>
        <v>2.79</v>
      </c>
      <c r="H501" s="42" t="s">
        <v>447</v>
      </c>
      <c r="I501" s="34">
        <v>2.7890000000000001</v>
      </c>
      <c r="J501" s="34">
        <v>1</v>
      </c>
      <c r="K501" s="42" t="s">
        <v>432</v>
      </c>
    </row>
    <row r="502" spans="1:11" s="30" customFormat="1" ht="13.2" x14ac:dyDescent="0.25">
      <c r="A502" s="40" t="s">
        <v>462</v>
      </c>
      <c r="B502" s="32" t="s">
        <v>17</v>
      </c>
      <c r="C502" s="32" t="s">
        <v>17</v>
      </c>
      <c r="D502" s="32" t="s">
        <v>17</v>
      </c>
      <c r="E502" s="32" t="s">
        <v>17</v>
      </c>
      <c r="F502" s="34" t="s">
        <v>17</v>
      </c>
      <c r="G502" s="34">
        <f t="shared" si="12"/>
        <v>21.17</v>
      </c>
      <c r="H502" s="42" t="s">
        <v>447</v>
      </c>
      <c r="I502" s="34">
        <v>4.234</v>
      </c>
      <c r="J502" s="34">
        <v>5</v>
      </c>
      <c r="K502" s="42" t="s">
        <v>432</v>
      </c>
    </row>
    <row r="503" spans="1:11" s="33" customFormat="1" ht="13.2" x14ac:dyDescent="0.25">
      <c r="A503" s="26" t="s">
        <v>15</v>
      </c>
      <c r="B503" s="27" t="s">
        <v>17</v>
      </c>
      <c r="C503" s="27" t="s">
        <v>17</v>
      </c>
      <c r="D503" s="27" t="s">
        <v>17</v>
      </c>
      <c r="E503" s="27" t="s">
        <v>17</v>
      </c>
      <c r="F503" s="52">
        <f>F504+F513+F516+F517+F518+F522+F525</f>
        <v>27686</v>
      </c>
      <c r="G503" s="52">
        <f>G504+G513+G516+G517+G518+G522+G525</f>
        <v>27686</v>
      </c>
      <c r="H503" s="57" t="s">
        <v>17</v>
      </c>
      <c r="I503" s="57" t="s">
        <v>17</v>
      </c>
      <c r="J503" s="57" t="s">
        <v>17</v>
      </c>
      <c r="K503" s="58" t="s">
        <v>17</v>
      </c>
    </row>
    <row r="504" spans="1:11" s="44" customFormat="1" ht="39.6" x14ac:dyDescent="0.25">
      <c r="A504" s="59" t="s">
        <v>463</v>
      </c>
      <c r="B504" s="37" t="s">
        <v>17</v>
      </c>
      <c r="C504" s="37" t="s">
        <v>17</v>
      </c>
      <c r="D504" s="37" t="s">
        <v>17</v>
      </c>
      <c r="E504" s="37" t="s">
        <v>17</v>
      </c>
      <c r="F504" s="38">
        <v>7503</v>
      </c>
      <c r="G504" s="38">
        <f>SUM(G505:G512)</f>
        <v>7503</v>
      </c>
      <c r="H504" s="39" t="s">
        <v>17</v>
      </c>
      <c r="I504" s="39" t="s">
        <v>17</v>
      </c>
      <c r="J504" s="39" t="s">
        <v>17</v>
      </c>
      <c r="K504" s="53" t="s">
        <v>17</v>
      </c>
    </row>
    <row r="505" spans="1:11" s="61" customFormat="1" ht="39.6" x14ac:dyDescent="0.25">
      <c r="A505" s="60" t="s">
        <v>464</v>
      </c>
      <c r="B505" s="32" t="s">
        <v>17</v>
      </c>
      <c r="C505" s="32" t="s">
        <v>17</v>
      </c>
      <c r="D505" s="32" t="s">
        <v>17</v>
      </c>
      <c r="E505" s="32" t="s">
        <v>17</v>
      </c>
      <c r="F505" s="34" t="s">
        <v>17</v>
      </c>
      <c r="G505" s="34">
        <v>1416</v>
      </c>
      <c r="H505" s="42" t="s">
        <v>465</v>
      </c>
      <c r="I505" s="34">
        <v>14.16</v>
      </c>
      <c r="J505" s="34">
        <v>100</v>
      </c>
      <c r="K505" s="42" t="s">
        <v>466</v>
      </c>
    </row>
    <row r="506" spans="1:11" s="61" customFormat="1" ht="39.6" x14ac:dyDescent="0.25">
      <c r="A506" s="60" t="s">
        <v>467</v>
      </c>
      <c r="B506" s="32" t="s">
        <v>17</v>
      </c>
      <c r="C506" s="32" t="s">
        <v>17</v>
      </c>
      <c r="D506" s="32" t="s">
        <v>17</v>
      </c>
      <c r="E506" s="32" t="s">
        <v>17</v>
      </c>
      <c r="F506" s="34" t="s">
        <v>17</v>
      </c>
      <c r="G506" s="34">
        <v>3104</v>
      </c>
      <c r="H506" s="42" t="s">
        <v>465</v>
      </c>
      <c r="I506" s="34">
        <v>15.52</v>
      </c>
      <c r="J506" s="34">
        <v>200</v>
      </c>
      <c r="K506" s="42" t="s">
        <v>466</v>
      </c>
    </row>
    <row r="507" spans="1:11" s="61" customFormat="1" ht="26.4" x14ac:dyDescent="0.25">
      <c r="A507" s="60" t="s">
        <v>197</v>
      </c>
      <c r="B507" s="32" t="s">
        <v>17</v>
      </c>
      <c r="C507" s="32" t="s">
        <v>17</v>
      </c>
      <c r="D507" s="32" t="s">
        <v>17</v>
      </c>
      <c r="E507" s="32" t="s">
        <v>17</v>
      </c>
      <c r="F507" s="34" t="s">
        <v>17</v>
      </c>
      <c r="G507" s="34">
        <v>160</v>
      </c>
      <c r="H507" s="42" t="s">
        <v>76</v>
      </c>
      <c r="I507" s="34">
        <v>3.2000000000000001E-2</v>
      </c>
      <c r="J507" s="34">
        <v>5000</v>
      </c>
      <c r="K507" s="42" t="s">
        <v>468</v>
      </c>
    </row>
    <row r="508" spans="1:11" s="61" customFormat="1" ht="26.4" x14ac:dyDescent="0.25">
      <c r="A508" s="60" t="s">
        <v>469</v>
      </c>
      <c r="B508" s="32" t="s">
        <v>17</v>
      </c>
      <c r="C508" s="32" t="s">
        <v>17</v>
      </c>
      <c r="D508" s="32" t="s">
        <v>17</v>
      </c>
      <c r="E508" s="32" t="s">
        <v>17</v>
      </c>
      <c r="F508" s="34" t="s">
        <v>17</v>
      </c>
      <c r="G508" s="34">
        <v>426</v>
      </c>
      <c r="H508" s="42" t="s">
        <v>470</v>
      </c>
      <c r="I508" s="34">
        <v>1.014</v>
      </c>
      <c r="J508" s="34">
        <v>420</v>
      </c>
      <c r="K508" s="42" t="s">
        <v>471</v>
      </c>
    </row>
    <row r="509" spans="1:11" s="61" customFormat="1" ht="39.6" x14ac:dyDescent="0.25">
      <c r="A509" s="60" t="s">
        <v>472</v>
      </c>
      <c r="B509" s="32"/>
      <c r="C509" s="32"/>
      <c r="D509" s="32"/>
      <c r="E509" s="32"/>
      <c r="F509" s="34" t="s">
        <v>17</v>
      </c>
      <c r="G509" s="34">
        <v>165</v>
      </c>
      <c r="H509" s="42" t="s">
        <v>473</v>
      </c>
      <c r="I509" s="34">
        <v>1.7999999999999999E-2</v>
      </c>
      <c r="J509" s="34">
        <v>9200</v>
      </c>
      <c r="K509" s="42" t="s">
        <v>474</v>
      </c>
    </row>
    <row r="510" spans="1:11" s="61" customFormat="1" ht="39.6" x14ac:dyDescent="0.25">
      <c r="A510" s="60" t="s">
        <v>475</v>
      </c>
      <c r="B510" s="32" t="s">
        <v>17</v>
      </c>
      <c r="C510" s="32" t="s">
        <v>17</v>
      </c>
      <c r="D510" s="32" t="s">
        <v>17</v>
      </c>
      <c r="E510" s="32" t="s">
        <v>17</v>
      </c>
      <c r="F510" s="34" t="s">
        <v>17</v>
      </c>
      <c r="G510" s="34">
        <v>1759</v>
      </c>
      <c r="H510" s="42" t="s">
        <v>476</v>
      </c>
      <c r="I510" s="34">
        <v>1.66</v>
      </c>
      <c r="J510" s="34">
        <v>1060</v>
      </c>
      <c r="K510" s="42" t="s">
        <v>477</v>
      </c>
    </row>
    <row r="511" spans="1:11" s="61" customFormat="1" ht="39.6" x14ac:dyDescent="0.25">
      <c r="A511" s="60" t="s">
        <v>478</v>
      </c>
      <c r="B511" s="32" t="s">
        <v>17</v>
      </c>
      <c r="C511" s="32" t="s">
        <v>17</v>
      </c>
      <c r="D511" s="32" t="s">
        <v>17</v>
      </c>
      <c r="E511" s="32" t="s">
        <v>17</v>
      </c>
      <c r="F511" s="34" t="s">
        <v>17</v>
      </c>
      <c r="G511" s="34">
        <v>373</v>
      </c>
      <c r="H511" s="42" t="s">
        <v>479</v>
      </c>
      <c r="I511" s="34">
        <v>9.0999999999999998E-2</v>
      </c>
      <c r="J511" s="34">
        <v>4100</v>
      </c>
      <c r="K511" s="42" t="s">
        <v>480</v>
      </c>
    </row>
    <row r="512" spans="1:11" s="61" customFormat="1" ht="39.6" x14ac:dyDescent="0.25">
      <c r="A512" s="60" t="s">
        <v>481</v>
      </c>
      <c r="B512" s="32" t="s">
        <v>17</v>
      </c>
      <c r="C512" s="32" t="s">
        <v>17</v>
      </c>
      <c r="D512" s="32" t="s">
        <v>17</v>
      </c>
      <c r="E512" s="32" t="s">
        <v>17</v>
      </c>
      <c r="F512" s="34" t="s">
        <v>17</v>
      </c>
      <c r="G512" s="34">
        <v>100</v>
      </c>
      <c r="H512" s="42" t="s">
        <v>482</v>
      </c>
      <c r="I512" s="34">
        <v>2.7699999999999999E-2</v>
      </c>
      <c r="J512" s="34">
        <v>3600</v>
      </c>
      <c r="K512" s="42" t="s">
        <v>483</v>
      </c>
    </row>
    <row r="513" spans="1:11" s="44" customFormat="1" ht="13.2" x14ac:dyDescent="0.25">
      <c r="A513" s="62" t="s">
        <v>484</v>
      </c>
      <c r="B513" s="37" t="s">
        <v>17</v>
      </c>
      <c r="C513" s="37" t="s">
        <v>17</v>
      </c>
      <c r="D513" s="37" t="s">
        <v>17</v>
      </c>
      <c r="E513" s="37" t="s">
        <v>17</v>
      </c>
      <c r="F513" s="38">
        <v>1121</v>
      </c>
      <c r="G513" s="38">
        <f>SUM(G514:G515)</f>
        <v>1121</v>
      </c>
      <c r="H513" s="39" t="s">
        <v>17</v>
      </c>
      <c r="I513" s="39" t="s">
        <v>17</v>
      </c>
      <c r="J513" s="39" t="s">
        <v>17</v>
      </c>
      <c r="K513" s="53" t="s">
        <v>17</v>
      </c>
    </row>
    <row r="514" spans="1:11" s="61" customFormat="1" ht="26.4" x14ac:dyDescent="0.25">
      <c r="A514" s="63" t="s">
        <v>314</v>
      </c>
      <c r="B514" s="32" t="s">
        <v>17</v>
      </c>
      <c r="C514" s="32" t="s">
        <v>17</v>
      </c>
      <c r="D514" s="32" t="s">
        <v>17</v>
      </c>
      <c r="E514" s="32" t="s">
        <v>17</v>
      </c>
      <c r="F514" s="34" t="s">
        <v>17</v>
      </c>
      <c r="G514" s="34">
        <v>1031</v>
      </c>
      <c r="H514" s="42" t="s">
        <v>485</v>
      </c>
      <c r="I514" s="34">
        <v>0.68700000000000006</v>
      </c>
      <c r="J514" s="34">
        <v>1500</v>
      </c>
      <c r="K514" s="42" t="s">
        <v>486</v>
      </c>
    </row>
    <row r="515" spans="1:11" s="61" customFormat="1" ht="13.2" x14ac:dyDescent="0.25">
      <c r="A515" s="63" t="s">
        <v>487</v>
      </c>
      <c r="B515" s="32" t="s">
        <v>17</v>
      </c>
      <c r="C515" s="32" t="s">
        <v>17</v>
      </c>
      <c r="D515" s="32" t="s">
        <v>17</v>
      </c>
      <c r="E515" s="32" t="s">
        <v>17</v>
      </c>
      <c r="F515" s="34" t="s">
        <v>17</v>
      </c>
      <c r="G515" s="34">
        <v>90</v>
      </c>
      <c r="H515" s="42" t="s">
        <v>488</v>
      </c>
      <c r="I515" s="34">
        <v>1.5</v>
      </c>
      <c r="J515" s="34">
        <v>60</v>
      </c>
      <c r="K515" s="42" t="s">
        <v>489</v>
      </c>
    </row>
    <row r="516" spans="1:11" s="44" customFormat="1" ht="105.6" x14ac:dyDescent="0.25">
      <c r="A516" s="64" t="s">
        <v>445</v>
      </c>
      <c r="B516" s="37" t="s">
        <v>17</v>
      </c>
      <c r="C516" s="37" t="s">
        <v>17</v>
      </c>
      <c r="D516" s="37" t="s">
        <v>17</v>
      </c>
      <c r="E516" s="37" t="s">
        <v>17</v>
      </c>
      <c r="F516" s="38">
        <v>4866</v>
      </c>
      <c r="G516" s="38">
        <v>4866</v>
      </c>
      <c r="H516" s="42" t="s">
        <v>490</v>
      </c>
      <c r="I516" s="38">
        <v>4.4400000000000002E-2</v>
      </c>
      <c r="J516" s="38">
        <f>109612</f>
        <v>109612</v>
      </c>
      <c r="K516" s="65" t="s">
        <v>466</v>
      </c>
    </row>
    <row r="517" spans="1:11" s="44" customFormat="1" ht="26.4" x14ac:dyDescent="0.25">
      <c r="A517" s="64" t="s">
        <v>491</v>
      </c>
      <c r="B517" s="37" t="s">
        <v>17</v>
      </c>
      <c r="C517" s="37" t="s">
        <v>17</v>
      </c>
      <c r="D517" s="37" t="s">
        <v>17</v>
      </c>
      <c r="E517" s="37" t="s">
        <v>17</v>
      </c>
      <c r="F517" s="38">
        <v>1011</v>
      </c>
      <c r="G517" s="38">
        <v>1011</v>
      </c>
      <c r="H517" s="42" t="s">
        <v>492</v>
      </c>
      <c r="I517" s="38">
        <v>2.7789999999999999</v>
      </c>
      <c r="J517" s="38">
        <v>364</v>
      </c>
      <c r="K517" s="65" t="s">
        <v>493</v>
      </c>
    </row>
    <row r="518" spans="1:11" s="44" customFormat="1" ht="13.2" x14ac:dyDescent="0.25">
      <c r="A518" s="64" t="s">
        <v>494</v>
      </c>
      <c r="B518" s="37" t="s">
        <v>17</v>
      </c>
      <c r="C518" s="37" t="s">
        <v>17</v>
      </c>
      <c r="D518" s="37" t="s">
        <v>17</v>
      </c>
      <c r="E518" s="37" t="s">
        <v>17</v>
      </c>
      <c r="F518" s="38">
        <v>11457</v>
      </c>
      <c r="G518" s="38">
        <f>G519+G520+G521</f>
        <v>11457</v>
      </c>
      <c r="H518" s="39" t="s">
        <v>17</v>
      </c>
      <c r="I518" s="39" t="s">
        <v>17</v>
      </c>
      <c r="J518" s="39" t="s">
        <v>17</v>
      </c>
      <c r="K518" s="53" t="s">
        <v>17</v>
      </c>
    </row>
    <row r="519" spans="1:11" s="61" customFormat="1" ht="95.25" customHeight="1" x14ac:dyDescent="0.25">
      <c r="A519" s="63" t="s">
        <v>419</v>
      </c>
      <c r="B519" s="32" t="s">
        <v>17</v>
      </c>
      <c r="C519" s="32" t="s">
        <v>17</v>
      </c>
      <c r="D519" s="32" t="s">
        <v>17</v>
      </c>
      <c r="E519" s="32" t="s">
        <v>17</v>
      </c>
      <c r="F519" s="34" t="s">
        <v>17</v>
      </c>
      <c r="G519" s="34">
        <v>8468</v>
      </c>
      <c r="H519" s="42" t="s">
        <v>495</v>
      </c>
      <c r="I519" s="34">
        <v>7.3630000000000004</v>
      </c>
      <c r="J519" s="34">
        <v>1150</v>
      </c>
      <c r="K519" s="42" t="s">
        <v>466</v>
      </c>
    </row>
    <row r="520" spans="1:11" s="61" customFormat="1" ht="39.6" x14ac:dyDescent="0.25">
      <c r="A520" s="63" t="s">
        <v>496</v>
      </c>
      <c r="B520" s="32" t="s">
        <v>17</v>
      </c>
      <c r="C520" s="32" t="s">
        <v>17</v>
      </c>
      <c r="D520" s="32" t="s">
        <v>17</v>
      </c>
      <c r="E520" s="32" t="s">
        <v>17</v>
      </c>
      <c r="F520" s="34" t="s">
        <v>17</v>
      </c>
      <c r="G520" s="34">
        <v>2871</v>
      </c>
      <c r="H520" s="42" t="s">
        <v>497</v>
      </c>
      <c r="I520" s="34">
        <v>15.11</v>
      </c>
      <c r="J520" s="34">
        <v>190</v>
      </c>
      <c r="K520" s="42" t="s">
        <v>466</v>
      </c>
    </row>
    <row r="521" spans="1:11" s="61" customFormat="1" ht="26.4" x14ac:dyDescent="0.25">
      <c r="A521" s="63" t="s">
        <v>498</v>
      </c>
      <c r="B521" s="32" t="s">
        <v>17</v>
      </c>
      <c r="C521" s="32" t="s">
        <v>17</v>
      </c>
      <c r="D521" s="32" t="s">
        <v>17</v>
      </c>
      <c r="E521" s="32" t="s">
        <v>17</v>
      </c>
      <c r="F521" s="34" t="s">
        <v>17</v>
      </c>
      <c r="G521" s="34">
        <v>118</v>
      </c>
      <c r="H521" s="42" t="s">
        <v>93</v>
      </c>
      <c r="I521" s="34">
        <v>9.07</v>
      </c>
      <c r="J521" s="34">
        <v>13</v>
      </c>
      <c r="K521" s="42" t="s">
        <v>499</v>
      </c>
    </row>
    <row r="522" spans="1:11" s="44" customFormat="1" ht="13.2" x14ac:dyDescent="0.25">
      <c r="A522" s="64" t="s">
        <v>500</v>
      </c>
      <c r="B522" s="37" t="s">
        <v>17</v>
      </c>
      <c r="C522" s="37" t="s">
        <v>17</v>
      </c>
      <c r="D522" s="37" t="s">
        <v>17</v>
      </c>
      <c r="E522" s="37" t="s">
        <v>17</v>
      </c>
      <c r="F522" s="38">
        <v>1318</v>
      </c>
      <c r="G522" s="38">
        <f>G523+G524</f>
        <v>1318</v>
      </c>
      <c r="H522" s="42" t="s">
        <v>17</v>
      </c>
      <c r="I522" s="39" t="s">
        <v>17</v>
      </c>
      <c r="J522" s="39" t="s">
        <v>17</v>
      </c>
      <c r="K522" s="53" t="s">
        <v>17</v>
      </c>
    </row>
    <row r="523" spans="1:11" s="61" customFormat="1" ht="26.4" x14ac:dyDescent="0.25">
      <c r="A523" s="63" t="s">
        <v>501</v>
      </c>
      <c r="B523" s="32" t="s">
        <v>17</v>
      </c>
      <c r="C523" s="32" t="s">
        <v>17</v>
      </c>
      <c r="D523" s="32" t="s">
        <v>17</v>
      </c>
      <c r="E523" s="32" t="s">
        <v>17</v>
      </c>
      <c r="F523" s="34" t="s">
        <v>17</v>
      </c>
      <c r="G523" s="34">
        <v>436</v>
      </c>
      <c r="H523" s="42" t="s">
        <v>502</v>
      </c>
      <c r="I523" s="34">
        <v>4.4600000000000001E-2</v>
      </c>
      <c r="J523" s="34">
        <v>9756</v>
      </c>
      <c r="K523" s="42" t="s">
        <v>503</v>
      </c>
    </row>
    <row r="524" spans="1:11" s="61" customFormat="1" ht="51" customHeight="1" x14ac:dyDescent="0.25">
      <c r="A524" s="63" t="s">
        <v>444</v>
      </c>
      <c r="B524" s="32" t="s">
        <v>17</v>
      </c>
      <c r="C524" s="32" t="s">
        <v>17</v>
      </c>
      <c r="D524" s="32" t="s">
        <v>17</v>
      </c>
      <c r="E524" s="32" t="s">
        <v>17</v>
      </c>
      <c r="F524" s="34" t="s">
        <v>17</v>
      </c>
      <c r="G524" s="34">
        <v>882</v>
      </c>
      <c r="H524" s="42" t="s">
        <v>504</v>
      </c>
      <c r="I524" s="34">
        <v>9.91</v>
      </c>
      <c r="J524" s="34">
        <v>89</v>
      </c>
      <c r="K524" s="42" t="s">
        <v>505</v>
      </c>
    </row>
    <row r="525" spans="1:11" s="44" customFormat="1" ht="39.6" x14ac:dyDescent="0.25">
      <c r="A525" s="64" t="s">
        <v>506</v>
      </c>
      <c r="B525" s="37" t="s">
        <v>17</v>
      </c>
      <c r="C525" s="37" t="s">
        <v>17</v>
      </c>
      <c r="D525" s="37" t="s">
        <v>17</v>
      </c>
      <c r="E525" s="37" t="s">
        <v>17</v>
      </c>
      <c r="F525" s="38">
        <v>410</v>
      </c>
      <c r="G525" s="38">
        <v>410</v>
      </c>
      <c r="H525" s="42" t="s">
        <v>507</v>
      </c>
      <c r="I525" s="38">
        <v>41</v>
      </c>
      <c r="J525" s="38">
        <v>10</v>
      </c>
      <c r="K525" s="65" t="s">
        <v>466</v>
      </c>
    </row>
    <row r="526" spans="1:11" s="25" customFormat="1" ht="94.2" x14ac:dyDescent="0.3">
      <c r="A526" s="22" t="s">
        <v>508</v>
      </c>
      <c r="B526" s="24" t="s">
        <v>17</v>
      </c>
      <c r="C526" s="24" t="s">
        <v>17</v>
      </c>
      <c r="D526" s="24" t="s">
        <v>17</v>
      </c>
      <c r="E526" s="24" t="s">
        <v>17</v>
      </c>
      <c r="F526" s="23">
        <v>405462</v>
      </c>
      <c r="G526" s="23">
        <f>G527+G535+G546+G550+G555</f>
        <v>405461.9</v>
      </c>
      <c r="H526" s="24" t="s">
        <v>17</v>
      </c>
      <c r="I526" s="24" t="s">
        <v>17</v>
      </c>
      <c r="J526" s="24" t="s">
        <v>17</v>
      </c>
      <c r="K526" s="24" t="s">
        <v>17</v>
      </c>
    </row>
    <row r="527" spans="1:11" s="33" customFormat="1" ht="13.2" x14ac:dyDescent="0.25">
      <c r="A527" s="26" t="s">
        <v>15</v>
      </c>
      <c r="B527" s="66" t="s">
        <v>17</v>
      </c>
      <c r="C527" s="66" t="s">
        <v>17</v>
      </c>
      <c r="D527" s="66" t="s">
        <v>17</v>
      </c>
      <c r="E527" s="66" t="s">
        <v>17</v>
      </c>
      <c r="F527" s="31">
        <f>89924+3359</f>
        <v>93283</v>
      </c>
      <c r="G527" s="31">
        <f>G528+G529+G533+G530+G534+G531+G532</f>
        <v>93283</v>
      </c>
      <c r="H527" s="27" t="s">
        <v>17</v>
      </c>
      <c r="I527" s="27" t="s">
        <v>17</v>
      </c>
      <c r="J527" s="27" t="s">
        <v>17</v>
      </c>
      <c r="K527" s="27" t="s">
        <v>17</v>
      </c>
    </row>
    <row r="528" spans="1:11" s="73" customFormat="1" ht="39.6" x14ac:dyDescent="0.25">
      <c r="A528" s="67" t="s">
        <v>509</v>
      </c>
      <c r="B528" s="68" t="s">
        <v>17</v>
      </c>
      <c r="C528" s="68" t="s">
        <v>17</v>
      </c>
      <c r="D528" s="68" t="s">
        <v>17</v>
      </c>
      <c r="E528" s="68" t="s">
        <v>17</v>
      </c>
      <c r="F528" s="68" t="s">
        <v>17</v>
      </c>
      <c r="G528" s="69">
        <f>3*5142.5</f>
        <v>15427.5</v>
      </c>
      <c r="H528" s="70" t="s">
        <v>510</v>
      </c>
      <c r="I528" s="71">
        <v>5142.5</v>
      </c>
      <c r="J528" s="71">
        <v>3</v>
      </c>
      <c r="K528" s="72" t="s">
        <v>511</v>
      </c>
    </row>
    <row r="529" spans="1:11" s="73" customFormat="1" ht="36" customHeight="1" x14ac:dyDescent="0.25">
      <c r="A529" s="202" t="s">
        <v>512</v>
      </c>
      <c r="B529" s="68" t="s">
        <v>17</v>
      </c>
      <c r="C529" s="68" t="s">
        <v>17</v>
      </c>
      <c r="D529" s="68" t="s">
        <v>17</v>
      </c>
      <c r="E529" s="68" t="s">
        <v>17</v>
      </c>
      <c r="F529" s="68" t="s">
        <v>17</v>
      </c>
      <c r="G529" s="56">
        <v>14938.18</v>
      </c>
      <c r="H529" s="72" t="s">
        <v>513</v>
      </c>
      <c r="I529" s="71">
        <v>32159.62</v>
      </c>
      <c r="J529" s="71">
        <v>1</v>
      </c>
      <c r="K529" s="72" t="s">
        <v>514</v>
      </c>
    </row>
    <row r="530" spans="1:11" s="73" customFormat="1" ht="51" customHeight="1" x14ac:dyDescent="0.25">
      <c r="A530" s="203"/>
      <c r="B530" s="68" t="s">
        <v>17</v>
      </c>
      <c r="C530" s="68" t="s">
        <v>17</v>
      </c>
      <c r="D530" s="68" t="s">
        <v>17</v>
      </c>
      <c r="E530" s="68" t="s">
        <v>17</v>
      </c>
      <c r="F530" s="68" t="s">
        <v>17</v>
      </c>
      <c r="G530" s="56">
        <v>21098.38</v>
      </c>
      <c r="H530" s="72" t="s">
        <v>515</v>
      </c>
      <c r="I530" s="71">
        <v>21098.38</v>
      </c>
      <c r="J530" s="71">
        <v>1</v>
      </c>
      <c r="K530" s="72" t="s">
        <v>516</v>
      </c>
    </row>
    <row r="531" spans="1:11" s="73" customFormat="1" ht="48.75" customHeight="1" x14ac:dyDescent="0.25">
      <c r="A531" s="203"/>
      <c r="B531" s="68" t="s">
        <v>17</v>
      </c>
      <c r="C531" s="68" t="s">
        <v>17</v>
      </c>
      <c r="D531" s="68" t="s">
        <v>17</v>
      </c>
      <c r="E531" s="68" t="s">
        <v>17</v>
      </c>
      <c r="F531" s="68" t="s">
        <v>17</v>
      </c>
      <c r="G531" s="56">
        <v>11935.26</v>
      </c>
      <c r="H531" s="72" t="s">
        <v>513</v>
      </c>
      <c r="I531" s="71">
        <v>11935.26</v>
      </c>
      <c r="J531" s="71">
        <v>1</v>
      </c>
      <c r="K531" s="72" t="s">
        <v>517</v>
      </c>
    </row>
    <row r="532" spans="1:11" s="73" customFormat="1" ht="35.25" customHeight="1" x14ac:dyDescent="0.25">
      <c r="A532" s="203"/>
      <c r="B532" s="68" t="s">
        <v>17</v>
      </c>
      <c r="C532" s="68" t="s">
        <v>17</v>
      </c>
      <c r="D532" s="68" t="s">
        <v>17</v>
      </c>
      <c r="E532" s="68" t="s">
        <v>17</v>
      </c>
      <c r="F532" s="68" t="s">
        <v>17</v>
      </c>
      <c r="G532" s="56">
        <v>11837.44</v>
      </c>
      <c r="H532" s="72" t="s">
        <v>515</v>
      </c>
      <c r="I532" s="71">
        <v>11837.44</v>
      </c>
      <c r="J532" s="71">
        <v>1</v>
      </c>
      <c r="K532" s="72" t="s">
        <v>518</v>
      </c>
    </row>
    <row r="533" spans="1:11" s="73" customFormat="1" ht="56.25" customHeight="1" x14ac:dyDescent="0.25">
      <c r="A533" s="204"/>
      <c r="B533" s="68" t="s">
        <v>17</v>
      </c>
      <c r="C533" s="68" t="s">
        <v>17</v>
      </c>
      <c r="D533" s="68" t="s">
        <v>17</v>
      </c>
      <c r="E533" s="68" t="s">
        <v>17</v>
      </c>
      <c r="F533" s="68" t="s">
        <v>17</v>
      </c>
      <c r="G533" s="56">
        <v>14813.12</v>
      </c>
      <c r="H533" s="72" t="s">
        <v>519</v>
      </c>
      <c r="I533" s="71">
        <v>14813.72</v>
      </c>
      <c r="J533" s="71">
        <v>1</v>
      </c>
      <c r="K533" s="72" t="s">
        <v>520</v>
      </c>
    </row>
    <row r="534" spans="1:11" s="73" customFormat="1" ht="51" customHeight="1" x14ac:dyDescent="0.25">
      <c r="A534" s="74" t="s">
        <v>521</v>
      </c>
      <c r="B534" s="68" t="s">
        <v>17</v>
      </c>
      <c r="C534" s="68" t="s">
        <v>17</v>
      </c>
      <c r="D534" s="68" t="s">
        <v>17</v>
      </c>
      <c r="E534" s="68" t="s">
        <v>17</v>
      </c>
      <c r="F534" s="68" t="s">
        <v>17</v>
      </c>
      <c r="G534" s="56">
        <v>3233.12</v>
      </c>
      <c r="H534" s="70" t="s">
        <v>522</v>
      </c>
      <c r="I534" s="71">
        <v>404.14</v>
      </c>
      <c r="J534" s="71">
        <v>8</v>
      </c>
      <c r="K534" s="72" t="s">
        <v>523</v>
      </c>
    </row>
    <row r="535" spans="1:11" s="33" customFormat="1" ht="13.2" x14ac:dyDescent="0.25">
      <c r="A535" s="26" t="s">
        <v>12</v>
      </c>
      <c r="B535" s="66" t="s">
        <v>17</v>
      </c>
      <c r="C535" s="66" t="s">
        <v>17</v>
      </c>
      <c r="D535" s="66" t="s">
        <v>17</v>
      </c>
      <c r="E535" s="66" t="s">
        <v>17</v>
      </c>
      <c r="F535" s="31">
        <v>102036</v>
      </c>
      <c r="G535" s="31">
        <f>SUM(G536:G545)</f>
        <v>102036</v>
      </c>
      <c r="H535" s="27" t="s">
        <v>17</v>
      </c>
      <c r="I535" s="75" t="s">
        <v>17</v>
      </c>
      <c r="J535" s="75" t="s">
        <v>17</v>
      </c>
      <c r="K535" s="27" t="s">
        <v>17</v>
      </c>
    </row>
    <row r="536" spans="1:11" s="73" customFormat="1" ht="67.5" customHeight="1" x14ac:dyDescent="0.25">
      <c r="A536" s="67" t="s">
        <v>524</v>
      </c>
      <c r="B536" s="68" t="s">
        <v>17</v>
      </c>
      <c r="C536" s="68" t="s">
        <v>17</v>
      </c>
      <c r="D536" s="68" t="s">
        <v>17</v>
      </c>
      <c r="E536" s="68" t="s">
        <v>17</v>
      </c>
      <c r="F536" s="68" t="s">
        <v>17</v>
      </c>
      <c r="G536" s="56">
        <v>3637.26</v>
      </c>
      <c r="H536" s="70" t="s">
        <v>525</v>
      </c>
      <c r="I536" s="56">
        <v>404.14</v>
      </c>
      <c r="J536" s="56">
        <v>9</v>
      </c>
      <c r="K536" s="72" t="s">
        <v>526</v>
      </c>
    </row>
    <row r="537" spans="1:11" s="73" customFormat="1" ht="44.25" customHeight="1" x14ac:dyDescent="0.25">
      <c r="A537" s="67" t="s">
        <v>527</v>
      </c>
      <c r="B537" s="68" t="s">
        <v>17</v>
      </c>
      <c r="C537" s="68" t="s">
        <v>17</v>
      </c>
      <c r="D537" s="68" t="s">
        <v>17</v>
      </c>
      <c r="E537" s="68" t="s">
        <v>17</v>
      </c>
      <c r="F537" s="68" t="s">
        <v>17</v>
      </c>
      <c r="G537" s="56">
        <f>5142.5*2</f>
        <v>10285</v>
      </c>
      <c r="H537" s="70" t="s">
        <v>528</v>
      </c>
      <c r="I537" s="56">
        <v>5142.5</v>
      </c>
      <c r="J537" s="56">
        <v>2</v>
      </c>
      <c r="K537" s="72" t="s">
        <v>529</v>
      </c>
    </row>
    <row r="538" spans="1:11" s="73" customFormat="1" ht="51.6" customHeight="1" x14ac:dyDescent="0.25">
      <c r="A538" s="202" t="s">
        <v>530</v>
      </c>
      <c r="B538" s="68" t="s">
        <v>17</v>
      </c>
      <c r="C538" s="68" t="s">
        <v>17</v>
      </c>
      <c r="D538" s="68" t="s">
        <v>17</v>
      </c>
      <c r="E538" s="68" t="s">
        <v>17</v>
      </c>
      <c r="F538" s="68" t="s">
        <v>17</v>
      </c>
      <c r="G538" s="56">
        <v>18096.8</v>
      </c>
      <c r="H538" s="70" t="s">
        <v>531</v>
      </c>
      <c r="I538" s="56">
        <v>18096.8</v>
      </c>
      <c r="J538" s="56">
        <v>1</v>
      </c>
      <c r="K538" s="72" t="s">
        <v>532</v>
      </c>
    </row>
    <row r="539" spans="1:11" s="73" customFormat="1" ht="60.6" customHeight="1" x14ac:dyDescent="0.25">
      <c r="A539" s="204"/>
      <c r="B539" s="68" t="s">
        <v>17</v>
      </c>
      <c r="C539" s="68" t="s">
        <v>17</v>
      </c>
      <c r="D539" s="68" t="s">
        <v>17</v>
      </c>
      <c r="E539" s="68" t="s">
        <v>17</v>
      </c>
      <c r="F539" s="68" t="s">
        <v>17</v>
      </c>
      <c r="G539" s="56">
        <v>13281.13</v>
      </c>
      <c r="H539" s="70" t="s">
        <v>531</v>
      </c>
      <c r="I539" s="56">
        <v>13281.13</v>
      </c>
      <c r="J539" s="56">
        <v>1</v>
      </c>
      <c r="K539" s="72" t="s">
        <v>533</v>
      </c>
    </row>
    <row r="540" spans="1:11" s="73" customFormat="1" ht="42.75" customHeight="1" x14ac:dyDescent="0.25">
      <c r="A540" s="202" t="s">
        <v>534</v>
      </c>
      <c r="B540" s="68" t="s">
        <v>17</v>
      </c>
      <c r="C540" s="68" t="s">
        <v>17</v>
      </c>
      <c r="D540" s="68" t="s">
        <v>17</v>
      </c>
      <c r="E540" s="68" t="s">
        <v>17</v>
      </c>
      <c r="F540" s="68" t="s">
        <v>17</v>
      </c>
      <c r="G540" s="76">
        <v>4555.6099999999997</v>
      </c>
      <c r="H540" s="70" t="s">
        <v>535</v>
      </c>
      <c r="I540" s="76">
        <v>4555.6099999999997</v>
      </c>
      <c r="J540" s="56">
        <v>1</v>
      </c>
      <c r="K540" s="72" t="s">
        <v>536</v>
      </c>
    </row>
    <row r="541" spans="1:11" s="73" customFormat="1" ht="34.5" customHeight="1" x14ac:dyDescent="0.25">
      <c r="A541" s="203"/>
      <c r="B541" s="68" t="s">
        <v>17</v>
      </c>
      <c r="C541" s="68" t="s">
        <v>17</v>
      </c>
      <c r="D541" s="68" t="s">
        <v>17</v>
      </c>
      <c r="E541" s="68" t="s">
        <v>17</v>
      </c>
      <c r="F541" s="68" t="s">
        <v>17</v>
      </c>
      <c r="G541" s="56">
        <v>8985.1200000000008</v>
      </c>
      <c r="H541" s="70" t="s">
        <v>535</v>
      </c>
      <c r="I541" s="56">
        <v>8985.1200000000008</v>
      </c>
      <c r="J541" s="56">
        <v>1</v>
      </c>
      <c r="K541" s="72" t="s">
        <v>537</v>
      </c>
    </row>
    <row r="542" spans="1:11" s="73" customFormat="1" ht="45" customHeight="1" x14ac:dyDescent="0.25">
      <c r="A542" s="203"/>
      <c r="B542" s="68" t="s">
        <v>17</v>
      </c>
      <c r="C542" s="68" t="s">
        <v>17</v>
      </c>
      <c r="D542" s="68" t="s">
        <v>17</v>
      </c>
      <c r="E542" s="68" t="s">
        <v>17</v>
      </c>
      <c r="F542" s="68" t="s">
        <v>17</v>
      </c>
      <c r="G542" s="76">
        <v>5897.53</v>
      </c>
      <c r="H542" s="70" t="s">
        <v>535</v>
      </c>
      <c r="I542" s="56">
        <v>5897.53</v>
      </c>
      <c r="J542" s="56">
        <v>1</v>
      </c>
      <c r="K542" s="72" t="s">
        <v>538</v>
      </c>
    </row>
    <row r="543" spans="1:11" s="73" customFormat="1" ht="39.6" x14ac:dyDescent="0.25">
      <c r="A543" s="203"/>
      <c r="B543" s="68" t="s">
        <v>17</v>
      </c>
      <c r="C543" s="68" t="s">
        <v>17</v>
      </c>
      <c r="D543" s="68" t="s">
        <v>17</v>
      </c>
      <c r="E543" s="68" t="s">
        <v>17</v>
      </c>
      <c r="F543" s="68" t="s">
        <v>17</v>
      </c>
      <c r="G543" s="56">
        <v>14328.24</v>
      </c>
      <c r="H543" s="70" t="s">
        <v>535</v>
      </c>
      <c r="I543" s="56">
        <v>14328.24</v>
      </c>
      <c r="J543" s="56">
        <v>1</v>
      </c>
      <c r="K543" s="72" t="s">
        <v>539</v>
      </c>
    </row>
    <row r="544" spans="1:11" s="73" customFormat="1" ht="26.4" x14ac:dyDescent="0.25">
      <c r="A544" s="204"/>
      <c r="B544" s="68" t="s">
        <v>17</v>
      </c>
      <c r="C544" s="68" t="s">
        <v>17</v>
      </c>
      <c r="D544" s="68" t="s">
        <v>17</v>
      </c>
      <c r="E544" s="68" t="s">
        <v>17</v>
      </c>
      <c r="F544" s="68" t="s">
        <v>17</v>
      </c>
      <c r="G544" s="56">
        <v>6372.25</v>
      </c>
      <c r="H544" s="70" t="s">
        <v>535</v>
      </c>
      <c r="I544" s="56">
        <v>6372.25</v>
      </c>
      <c r="J544" s="56">
        <v>1</v>
      </c>
      <c r="K544" s="72" t="s">
        <v>540</v>
      </c>
    </row>
    <row r="545" spans="1:12" s="73" customFormat="1" ht="39.6" x14ac:dyDescent="0.25">
      <c r="A545" s="74" t="s">
        <v>541</v>
      </c>
      <c r="B545" s="68" t="s">
        <v>17</v>
      </c>
      <c r="C545" s="68" t="s">
        <v>17</v>
      </c>
      <c r="D545" s="68" t="s">
        <v>17</v>
      </c>
      <c r="E545" s="68" t="s">
        <v>17</v>
      </c>
      <c r="F545" s="68" t="s">
        <v>17</v>
      </c>
      <c r="G545" s="56">
        <v>16597.060000000001</v>
      </c>
      <c r="H545" s="70" t="s">
        <v>531</v>
      </c>
      <c r="I545" s="56">
        <v>16597.060000000001</v>
      </c>
      <c r="J545" s="56">
        <v>1</v>
      </c>
      <c r="K545" s="72" t="s">
        <v>542</v>
      </c>
    </row>
    <row r="546" spans="1:12" s="33" customFormat="1" ht="13.2" x14ac:dyDescent="0.25">
      <c r="A546" s="26" t="s">
        <v>418</v>
      </c>
      <c r="B546" s="66" t="s">
        <v>17</v>
      </c>
      <c r="C546" s="66" t="s">
        <v>17</v>
      </c>
      <c r="D546" s="66" t="s">
        <v>17</v>
      </c>
      <c r="E546" s="66" t="s">
        <v>17</v>
      </c>
      <c r="F546" s="31">
        <v>17169</v>
      </c>
      <c r="G546" s="31">
        <f>G548+G547+G549</f>
        <v>17169.900000000001</v>
      </c>
      <c r="H546" s="27" t="s">
        <v>17</v>
      </c>
      <c r="I546" s="75" t="s">
        <v>17</v>
      </c>
      <c r="J546" s="75" t="s">
        <v>17</v>
      </c>
      <c r="K546" s="27" t="s">
        <v>17</v>
      </c>
    </row>
    <row r="547" spans="1:12" s="73" customFormat="1" ht="39.6" x14ac:dyDescent="0.25">
      <c r="A547" s="67" t="s">
        <v>543</v>
      </c>
      <c r="B547" s="68" t="s">
        <v>17</v>
      </c>
      <c r="C547" s="68" t="s">
        <v>17</v>
      </c>
      <c r="D547" s="68" t="s">
        <v>17</v>
      </c>
      <c r="E547" s="68" t="s">
        <v>17</v>
      </c>
      <c r="F547" s="68" t="s">
        <v>17</v>
      </c>
      <c r="G547" s="56">
        <v>2020.7</v>
      </c>
      <c r="H547" s="70" t="s">
        <v>525</v>
      </c>
      <c r="I547" s="56">
        <v>404.14</v>
      </c>
      <c r="J547" s="56">
        <v>5</v>
      </c>
      <c r="K547" s="70" t="s">
        <v>544</v>
      </c>
    </row>
    <row r="548" spans="1:12" s="73" customFormat="1" ht="44.25" customHeight="1" x14ac:dyDescent="0.25">
      <c r="A548" s="67" t="s">
        <v>527</v>
      </c>
      <c r="B548" s="68" t="s">
        <v>17</v>
      </c>
      <c r="C548" s="68" t="s">
        <v>17</v>
      </c>
      <c r="D548" s="68" t="s">
        <v>17</v>
      </c>
      <c r="E548" s="68" t="s">
        <v>17</v>
      </c>
      <c r="F548" s="68" t="s">
        <v>17</v>
      </c>
      <c r="G548" s="56">
        <f>5142.5*2</f>
        <v>10285</v>
      </c>
      <c r="H548" s="70" t="s">
        <v>528</v>
      </c>
      <c r="I548" s="56">
        <v>5142.5</v>
      </c>
      <c r="J548" s="56">
        <v>2</v>
      </c>
      <c r="K548" s="72" t="s">
        <v>545</v>
      </c>
    </row>
    <row r="549" spans="1:12" s="73" customFormat="1" ht="30.75" customHeight="1" x14ac:dyDescent="0.25">
      <c r="A549" s="67" t="s">
        <v>546</v>
      </c>
      <c r="B549" s="68" t="s">
        <v>17</v>
      </c>
      <c r="C549" s="68" t="s">
        <v>17</v>
      </c>
      <c r="D549" s="68" t="s">
        <v>17</v>
      </c>
      <c r="E549" s="68" t="s">
        <v>17</v>
      </c>
      <c r="F549" s="68" t="s">
        <v>17</v>
      </c>
      <c r="G549" s="56">
        <v>4864.2</v>
      </c>
      <c r="H549" s="70" t="s">
        <v>528</v>
      </c>
      <c r="I549" s="56">
        <v>4864.2</v>
      </c>
      <c r="J549" s="56">
        <v>1</v>
      </c>
      <c r="K549" s="72" t="s">
        <v>547</v>
      </c>
    </row>
    <row r="550" spans="1:12" s="44" customFormat="1" ht="13.2" x14ac:dyDescent="0.25">
      <c r="A550" s="26" t="s">
        <v>548</v>
      </c>
      <c r="B550" s="66" t="s">
        <v>17</v>
      </c>
      <c r="C550" s="66" t="s">
        <v>17</v>
      </c>
      <c r="D550" s="66" t="s">
        <v>17</v>
      </c>
      <c r="E550" s="66" t="s">
        <v>17</v>
      </c>
      <c r="F550" s="31">
        <v>114318</v>
      </c>
      <c r="G550" s="31">
        <f>G551+G552+G553+G554</f>
        <v>114318</v>
      </c>
      <c r="H550" s="27" t="s">
        <v>17</v>
      </c>
      <c r="I550" s="27" t="s">
        <v>17</v>
      </c>
      <c r="J550" s="27" t="s">
        <v>17</v>
      </c>
      <c r="K550" s="27" t="s">
        <v>17</v>
      </c>
    </row>
    <row r="551" spans="1:12" s="73" customFormat="1" ht="28.5" customHeight="1" x14ac:dyDescent="0.25">
      <c r="A551" s="67" t="s">
        <v>549</v>
      </c>
      <c r="B551" s="68" t="s">
        <v>17</v>
      </c>
      <c r="C551" s="68" t="s">
        <v>17</v>
      </c>
      <c r="D551" s="68" t="s">
        <v>17</v>
      </c>
      <c r="E551" s="68" t="s">
        <v>17</v>
      </c>
      <c r="F551" s="68" t="s">
        <v>17</v>
      </c>
      <c r="G551" s="56">
        <v>5142.5</v>
      </c>
      <c r="H551" s="70" t="s">
        <v>528</v>
      </c>
      <c r="I551" s="56">
        <v>5142.5</v>
      </c>
      <c r="J551" s="56">
        <v>1</v>
      </c>
      <c r="K551" s="72" t="s">
        <v>550</v>
      </c>
      <c r="L551" s="73">
        <f>I551*J551-G551</f>
        <v>0</v>
      </c>
    </row>
    <row r="552" spans="1:12" s="73" customFormat="1" ht="52.8" x14ac:dyDescent="0.25">
      <c r="A552" s="67" t="s">
        <v>551</v>
      </c>
      <c r="B552" s="68" t="s">
        <v>17</v>
      </c>
      <c r="C552" s="68" t="s">
        <v>17</v>
      </c>
      <c r="D552" s="68" t="s">
        <v>17</v>
      </c>
      <c r="E552" s="68" t="s">
        <v>17</v>
      </c>
      <c r="F552" s="68" t="s">
        <v>17</v>
      </c>
      <c r="G552" s="56">
        <f>I552*J552</f>
        <v>2424.84</v>
      </c>
      <c r="H552" s="77" t="s">
        <v>552</v>
      </c>
      <c r="I552" s="56">
        <v>404.14</v>
      </c>
      <c r="J552" s="56">
        <v>6</v>
      </c>
      <c r="K552" s="72" t="s">
        <v>553</v>
      </c>
      <c r="L552" s="73">
        <f t="shared" ref="L552:L554" si="13">I552*J552-G552</f>
        <v>0</v>
      </c>
    </row>
    <row r="553" spans="1:12" s="73" customFormat="1" ht="79.2" x14ac:dyDescent="0.25">
      <c r="A553" s="67" t="s">
        <v>554</v>
      </c>
      <c r="B553" s="68" t="s">
        <v>17</v>
      </c>
      <c r="C553" s="68" t="s">
        <v>17</v>
      </c>
      <c r="D553" s="68" t="s">
        <v>17</v>
      </c>
      <c r="E553" s="68" t="s">
        <v>17</v>
      </c>
      <c r="F553" s="68" t="s">
        <v>17</v>
      </c>
      <c r="G553" s="56">
        <v>89500</v>
      </c>
      <c r="H553" s="70" t="s">
        <v>535</v>
      </c>
      <c r="I553" s="56">
        <v>22375</v>
      </c>
      <c r="J553" s="56">
        <v>4</v>
      </c>
      <c r="K553" s="72" t="s">
        <v>555</v>
      </c>
      <c r="L553" s="73">
        <f t="shared" si="13"/>
        <v>0</v>
      </c>
    </row>
    <row r="554" spans="1:12" s="73" customFormat="1" ht="39.6" x14ac:dyDescent="0.25">
      <c r="A554" s="67" t="s">
        <v>556</v>
      </c>
      <c r="B554" s="68" t="s">
        <v>17</v>
      </c>
      <c r="C554" s="68" t="s">
        <v>17</v>
      </c>
      <c r="D554" s="68" t="s">
        <v>17</v>
      </c>
      <c r="E554" s="68" t="s">
        <v>17</v>
      </c>
      <c r="F554" s="68" t="s">
        <v>17</v>
      </c>
      <c r="G554" s="56">
        <v>17250.66</v>
      </c>
      <c r="H554" s="70" t="s">
        <v>557</v>
      </c>
      <c r="I554" s="56">
        <v>4312.665</v>
      </c>
      <c r="J554" s="56">
        <v>4</v>
      </c>
      <c r="K554" s="72" t="s">
        <v>558</v>
      </c>
      <c r="L554" s="73">
        <f t="shared" si="13"/>
        <v>0</v>
      </c>
    </row>
    <row r="555" spans="1:12" s="33" customFormat="1" ht="13.2" x14ac:dyDescent="0.25">
      <c r="A555" s="26" t="s">
        <v>14</v>
      </c>
      <c r="B555" s="66" t="s">
        <v>17</v>
      </c>
      <c r="C555" s="66" t="s">
        <v>17</v>
      </c>
      <c r="D555" s="66" t="s">
        <v>17</v>
      </c>
      <c r="E555" s="66" t="s">
        <v>17</v>
      </c>
      <c r="F555" s="31">
        <v>78655</v>
      </c>
      <c r="G555" s="31">
        <f>SUM(G556:G569)</f>
        <v>78654.999999999985</v>
      </c>
      <c r="H555" s="27" t="s">
        <v>17</v>
      </c>
      <c r="I555" s="27" t="s">
        <v>17</v>
      </c>
      <c r="J555" s="27" t="s">
        <v>17</v>
      </c>
      <c r="K555" s="27" t="s">
        <v>17</v>
      </c>
    </row>
    <row r="556" spans="1:12" s="73" customFormat="1" ht="44.25" customHeight="1" x14ac:dyDescent="0.25">
      <c r="A556" s="205" t="s">
        <v>559</v>
      </c>
      <c r="B556" s="68" t="s">
        <v>17</v>
      </c>
      <c r="C556" s="68" t="s">
        <v>17</v>
      </c>
      <c r="D556" s="68" t="s">
        <v>17</v>
      </c>
      <c r="E556" s="68" t="s">
        <v>17</v>
      </c>
      <c r="F556" s="68" t="s">
        <v>17</v>
      </c>
      <c r="G556" s="56">
        <v>10101.69</v>
      </c>
      <c r="H556" s="72" t="s">
        <v>560</v>
      </c>
      <c r="I556" s="56">
        <v>10101.69</v>
      </c>
      <c r="J556" s="56">
        <v>1</v>
      </c>
      <c r="K556" s="72" t="s">
        <v>561</v>
      </c>
    </row>
    <row r="557" spans="1:12" s="73" customFormat="1" ht="48.75" customHeight="1" x14ac:dyDescent="0.25">
      <c r="A557" s="206"/>
      <c r="B557" s="68" t="s">
        <v>17</v>
      </c>
      <c r="C557" s="68" t="s">
        <v>17</v>
      </c>
      <c r="D557" s="68" t="s">
        <v>17</v>
      </c>
      <c r="E557" s="68" t="s">
        <v>17</v>
      </c>
      <c r="F557" s="68" t="s">
        <v>17</v>
      </c>
      <c r="G557" s="56">
        <v>14512.83</v>
      </c>
      <c r="H557" s="72" t="s">
        <v>560</v>
      </c>
      <c r="I557" s="56">
        <v>16431.68</v>
      </c>
      <c r="J557" s="56">
        <v>1</v>
      </c>
      <c r="K557" s="72" t="s">
        <v>562</v>
      </c>
    </row>
    <row r="558" spans="1:12" s="73" customFormat="1" ht="45.75" customHeight="1" x14ac:dyDescent="0.25">
      <c r="A558" s="206"/>
      <c r="B558" s="68" t="s">
        <v>17</v>
      </c>
      <c r="C558" s="68" t="s">
        <v>17</v>
      </c>
      <c r="D558" s="68" t="s">
        <v>17</v>
      </c>
      <c r="E558" s="68" t="s">
        <v>17</v>
      </c>
      <c r="F558" s="68" t="s">
        <v>17</v>
      </c>
      <c r="G558" s="56">
        <v>11584.76</v>
      </c>
      <c r="H558" s="72" t="s">
        <v>560</v>
      </c>
      <c r="I558" s="56">
        <v>12334.15</v>
      </c>
      <c r="J558" s="56">
        <v>1</v>
      </c>
      <c r="K558" s="72" t="s">
        <v>563</v>
      </c>
    </row>
    <row r="559" spans="1:12" s="73" customFormat="1" ht="45.75" customHeight="1" x14ac:dyDescent="0.25">
      <c r="A559" s="206"/>
      <c r="B559" s="68" t="s">
        <v>17</v>
      </c>
      <c r="C559" s="68" t="s">
        <v>17</v>
      </c>
      <c r="D559" s="68" t="s">
        <v>17</v>
      </c>
      <c r="E559" s="68" t="s">
        <v>17</v>
      </c>
      <c r="F559" s="68" t="s">
        <v>17</v>
      </c>
      <c r="G559" s="56">
        <v>328.03</v>
      </c>
      <c r="H559" s="72" t="s">
        <v>560</v>
      </c>
      <c r="I559" s="56">
        <v>1712.88</v>
      </c>
      <c r="J559" s="56">
        <v>1</v>
      </c>
      <c r="K559" s="72" t="s">
        <v>563</v>
      </c>
    </row>
    <row r="560" spans="1:12" s="73" customFormat="1" ht="47.25" customHeight="1" x14ac:dyDescent="0.25">
      <c r="A560" s="206"/>
      <c r="B560" s="68" t="s">
        <v>17</v>
      </c>
      <c r="C560" s="68" t="s">
        <v>17</v>
      </c>
      <c r="D560" s="68" t="s">
        <v>17</v>
      </c>
      <c r="E560" s="68" t="s">
        <v>17</v>
      </c>
      <c r="F560" s="68" t="s">
        <v>17</v>
      </c>
      <c r="G560" s="56">
        <v>8830.93</v>
      </c>
      <c r="H560" s="72" t="s">
        <v>513</v>
      </c>
      <c r="I560" s="56">
        <v>8830.93</v>
      </c>
      <c r="J560" s="56">
        <v>1</v>
      </c>
      <c r="K560" s="72" t="s">
        <v>564</v>
      </c>
    </row>
    <row r="561" spans="1:11" s="73" customFormat="1" ht="48" customHeight="1" x14ac:dyDescent="0.25">
      <c r="A561" s="207"/>
      <c r="B561" s="68" t="s">
        <v>17</v>
      </c>
      <c r="C561" s="68" t="s">
        <v>17</v>
      </c>
      <c r="D561" s="68" t="s">
        <v>17</v>
      </c>
      <c r="E561" s="68" t="s">
        <v>17</v>
      </c>
      <c r="F561" s="68" t="s">
        <v>17</v>
      </c>
      <c r="G561" s="56">
        <v>10337.16</v>
      </c>
      <c r="H561" s="72" t="s">
        <v>513</v>
      </c>
      <c r="I561" s="56">
        <v>10337.16</v>
      </c>
      <c r="J561" s="56">
        <v>1</v>
      </c>
      <c r="K561" s="72" t="s">
        <v>565</v>
      </c>
    </row>
    <row r="562" spans="1:11" s="73" customFormat="1" ht="26.4" x14ac:dyDescent="0.25">
      <c r="A562" s="202" t="s">
        <v>566</v>
      </c>
      <c r="B562" s="68" t="s">
        <v>17</v>
      </c>
      <c r="C562" s="68" t="s">
        <v>17</v>
      </c>
      <c r="D562" s="68" t="s">
        <v>17</v>
      </c>
      <c r="E562" s="68" t="s">
        <v>17</v>
      </c>
      <c r="F562" s="68" t="s">
        <v>17</v>
      </c>
      <c r="G562" s="56">
        <v>3499.13</v>
      </c>
      <c r="H562" s="72" t="s">
        <v>567</v>
      </c>
      <c r="I562" s="56">
        <v>3499.13</v>
      </c>
      <c r="J562" s="56">
        <v>1</v>
      </c>
      <c r="K562" s="72" t="s">
        <v>568</v>
      </c>
    </row>
    <row r="563" spans="1:11" s="73" customFormat="1" ht="26.4" x14ac:dyDescent="0.25">
      <c r="A563" s="203"/>
      <c r="B563" s="68" t="s">
        <v>17</v>
      </c>
      <c r="C563" s="68" t="s">
        <v>17</v>
      </c>
      <c r="D563" s="68" t="s">
        <v>17</v>
      </c>
      <c r="E563" s="68" t="s">
        <v>17</v>
      </c>
      <c r="F563" s="68" t="s">
        <v>17</v>
      </c>
      <c r="G563" s="56">
        <v>2265.12</v>
      </c>
      <c r="H563" s="72" t="s">
        <v>567</v>
      </c>
      <c r="I563" s="56">
        <v>2265.12</v>
      </c>
      <c r="J563" s="56">
        <v>1</v>
      </c>
      <c r="K563" s="72" t="s">
        <v>569</v>
      </c>
    </row>
    <row r="564" spans="1:11" s="73" customFormat="1" ht="26.4" x14ac:dyDescent="0.25">
      <c r="A564" s="203"/>
      <c r="B564" s="68" t="s">
        <v>17</v>
      </c>
      <c r="C564" s="68" t="s">
        <v>17</v>
      </c>
      <c r="D564" s="68" t="s">
        <v>17</v>
      </c>
      <c r="E564" s="68" t="s">
        <v>17</v>
      </c>
      <c r="F564" s="68" t="s">
        <v>17</v>
      </c>
      <c r="G564" s="56">
        <v>812.33</v>
      </c>
      <c r="H564" s="72" t="s">
        <v>560</v>
      </c>
      <c r="I564" s="56">
        <v>812.33</v>
      </c>
      <c r="J564" s="56">
        <v>1</v>
      </c>
      <c r="K564" s="72" t="s">
        <v>569</v>
      </c>
    </row>
    <row r="565" spans="1:11" s="73" customFormat="1" ht="26.4" x14ac:dyDescent="0.25">
      <c r="A565" s="204"/>
      <c r="B565" s="68" t="s">
        <v>17</v>
      </c>
      <c r="C565" s="68" t="s">
        <v>17</v>
      </c>
      <c r="D565" s="68" t="s">
        <v>17</v>
      </c>
      <c r="E565" s="68" t="s">
        <v>17</v>
      </c>
      <c r="F565" s="68" t="s">
        <v>17</v>
      </c>
      <c r="G565" s="56">
        <v>2255.42</v>
      </c>
      <c r="H565" s="72" t="s">
        <v>567</v>
      </c>
      <c r="I565" s="56">
        <v>2255.42</v>
      </c>
      <c r="J565" s="56">
        <v>1</v>
      </c>
      <c r="K565" s="72" t="s">
        <v>565</v>
      </c>
    </row>
    <row r="566" spans="1:11" s="73" customFormat="1" ht="26.4" x14ac:dyDescent="0.25">
      <c r="A566" s="202" t="s">
        <v>570</v>
      </c>
      <c r="B566" s="68" t="s">
        <v>17</v>
      </c>
      <c r="C566" s="68" t="s">
        <v>17</v>
      </c>
      <c r="D566" s="68" t="s">
        <v>17</v>
      </c>
      <c r="E566" s="68" t="s">
        <v>17</v>
      </c>
      <c r="F566" s="68" t="s">
        <v>17</v>
      </c>
      <c r="G566" s="56">
        <v>5142.5</v>
      </c>
      <c r="H566" s="78" t="s">
        <v>571</v>
      </c>
      <c r="I566" s="56">
        <v>5142.5</v>
      </c>
      <c r="J566" s="56">
        <v>1</v>
      </c>
      <c r="K566" s="72" t="s">
        <v>562</v>
      </c>
    </row>
    <row r="567" spans="1:11" s="73" customFormat="1" ht="25.5" customHeight="1" x14ac:dyDescent="0.25">
      <c r="A567" s="204"/>
      <c r="B567" s="68" t="s">
        <v>17</v>
      </c>
      <c r="C567" s="68" t="s">
        <v>17</v>
      </c>
      <c r="D567" s="68" t="s">
        <v>17</v>
      </c>
      <c r="E567" s="68" t="s">
        <v>17</v>
      </c>
      <c r="F567" s="68" t="s">
        <v>17</v>
      </c>
      <c r="G567" s="56">
        <v>4864.2</v>
      </c>
      <c r="H567" s="78" t="s">
        <v>571</v>
      </c>
      <c r="I567" s="56">
        <v>4864.2</v>
      </c>
      <c r="J567" s="56">
        <v>1</v>
      </c>
      <c r="K567" s="72" t="s">
        <v>563</v>
      </c>
    </row>
    <row r="568" spans="1:11" s="73" customFormat="1" ht="76.95" customHeight="1" x14ac:dyDescent="0.25">
      <c r="A568" s="67" t="s">
        <v>572</v>
      </c>
      <c r="B568" s="68" t="s">
        <v>17</v>
      </c>
      <c r="C568" s="68" t="s">
        <v>17</v>
      </c>
      <c r="D568" s="68" t="s">
        <v>17</v>
      </c>
      <c r="E568" s="68" t="s">
        <v>17</v>
      </c>
      <c r="F568" s="68" t="s">
        <v>17</v>
      </c>
      <c r="G568" s="56">
        <v>2828.98</v>
      </c>
      <c r="H568" s="78" t="s">
        <v>522</v>
      </c>
      <c r="I568" s="56">
        <v>404.14</v>
      </c>
      <c r="J568" s="56">
        <v>7</v>
      </c>
      <c r="K568" s="72" t="s">
        <v>573</v>
      </c>
    </row>
    <row r="569" spans="1:11" s="73" customFormat="1" ht="37.5" customHeight="1" x14ac:dyDescent="0.25">
      <c r="A569" s="67" t="s">
        <v>574</v>
      </c>
      <c r="B569" s="68" t="s">
        <v>17</v>
      </c>
      <c r="C569" s="68" t="s">
        <v>17</v>
      </c>
      <c r="D569" s="68" t="s">
        <v>17</v>
      </c>
      <c r="E569" s="68" t="s">
        <v>17</v>
      </c>
      <c r="F569" s="68" t="s">
        <v>17</v>
      </c>
      <c r="G569" s="56">
        <v>1291.92</v>
      </c>
      <c r="H569" s="72" t="s">
        <v>575</v>
      </c>
      <c r="I569" s="56">
        <v>1291.92</v>
      </c>
      <c r="J569" s="56">
        <v>2</v>
      </c>
      <c r="K569" s="72" t="s">
        <v>561</v>
      </c>
    </row>
    <row r="570" spans="1:11" s="25" customFormat="1" ht="82.8" x14ac:dyDescent="0.3">
      <c r="A570" s="22" t="s">
        <v>576</v>
      </c>
      <c r="B570" s="79" t="s">
        <v>577</v>
      </c>
      <c r="C570" s="79" t="s">
        <v>578</v>
      </c>
      <c r="D570" s="80" t="s">
        <v>579</v>
      </c>
      <c r="E570" s="81" t="s">
        <v>580</v>
      </c>
      <c r="F570" s="23">
        <f>F571+F670+F772+F865+F918</f>
        <v>1283883</v>
      </c>
      <c r="G570" s="23">
        <f>G571+G670+G772+G865+G918</f>
        <v>1283883.0046399999</v>
      </c>
      <c r="H570" s="24" t="s">
        <v>17</v>
      </c>
      <c r="I570" s="24" t="s">
        <v>17</v>
      </c>
      <c r="J570" s="24" t="s">
        <v>17</v>
      </c>
      <c r="K570" s="24" t="s">
        <v>17</v>
      </c>
    </row>
    <row r="571" spans="1:11" s="33" customFormat="1" ht="29.25" customHeight="1" x14ac:dyDescent="0.25">
      <c r="A571" s="26" t="s">
        <v>581</v>
      </c>
      <c r="B571" s="26"/>
      <c r="C571" s="26"/>
      <c r="D571" s="26"/>
      <c r="E571" s="26"/>
      <c r="F571" s="31">
        <f>F572+F574+F647+F653</f>
        <v>314097</v>
      </c>
      <c r="G571" s="31">
        <f>G572+G574+G647+G653</f>
        <v>314097</v>
      </c>
      <c r="H571" s="27" t="s">
        <v>17</v>
      </c>
      <c r="I571" s="27" t="s">
        <v>17</v>
      </c>
      <c r="J571" s="27" t="s">
        <v>17</v>
      </c>
      <c r="K571" s="27" t="s">
        <v>17</v>
      </c>
    </row>
    <row r="572" spans="1:11" s="33" customFormat="1" ht="52.8" x14ac:dyDescent="0.25">
      <c r="A572" s="82" t="s">
        <v>582</v>
      </c>
      <c r="B572" s="83" t="s">
        <v>17</v>
      </c>
      <c r="C572" s="83" t="s">
        <v>17</v>
      </c>
      <c r="D572" s="83" t="s">
        <v>17</v>
      </c>
      <c r="E572" s="83" t="s">
        <v>17</v>
      </c>
      <c r="F572" s="84">
        <f>F573</f>
        <v>259168</v>
      </c>
      <c r="G572" s="84">
        <f>G573</f>
        <v>259168</v>
      </c>
      <c r="H572" s="85" t="s">
        <v>17</v>
      </c>
      <c r="I572" s="86" t="s">
        <v>17</v>
      </c>
      <c r="J572" s="86" t="s">
        <v>17</v>
      </c>
      <c r="K572" s="86" t="s">
        <v>17</v>
      </c>
    </row>
    <row r="573" spans="1:11" s="73" customFormat="1" ht="13.2" x14ac:dyDescent="0.25">
      <c r="A573" s="87" t="s">
        <v>583</v>
      </c>
      <c r="B573" s="68" t="s">
        <v>17</v>
      </c>
      <c r="C573" s="68" t="s">
        <v>17</v>
      </c>
      <c r="D573" s="68" t="s">
        <v>17</v>
      </c>
      <c r="E573" s="68" t="s">
        <v>17</v>
      </c>
      <c r="F573" s="56">
        <v>259168</v>
      </c>
      <c r="G573" s="56">
        <v>259168</v>
      </c>
      <c r="H573" s="88" t="s">
        <v>17</v>
      </c>
      <c r="I573" s="71" t="s">
        <v>17</v>
      </c>
      <c r="J573" s="71" t="s">
        <v>17</v>
      </c>
      <c r="K573" s="71" t="s">
        <v>17</v>
      </c>
    </row>
    <row r="574" spans="1:11" s="33" customFormat="1" ht="26.4" x14ac:dyDescent="0.25">
      <c r="A574" s="82" t="s">
        <v>584</v>
      </c>
      <c r="B574" s="83" t="s">
        <v>17</v>
      </c>
      <c r="C574" s="83" t="s">
        <v>17</v>
      </c>
      <c r="D574" s="83" t="s">
        <v>17</v>
      </c>
      <c r="E574" s="83" t="s">
        <v>17</v>
      </c>
      <c r="F574" s="84">
        <v>26155</v>
      </c>
      <c r="G574" s="84">
        <f>SUM(G575:G646)</f>
        <v>26154.999999999993</v>
      </c>
      <c r="H574" s="89"/>
      <c r="I574" s="84"/>
      <c r="J574" s="84"/>
      <c r="K574" s="90"/>
    </row>
    <row r="575" spans="1:11" s="92" customFormat="1" ht="26.4" x14ac:dyDescent="0.3">
      <c r="A575" s="87" t="s">
        <v>585</v>
      </c>
      <c r="B575" s="32" t="s">
        <v>17</v>
      </c>
      <c r="C575" s="32" t="s">
        <v>17</v>
      </c>
      <c r="D575" s="32" t="s">
        <v>17</v>
      </c>
      <c r="E575" s="32" t="s">
        <v>17</v>
      </c>
      <c r="F575" s="32" t="s">
        <v>17</v>
      </c>
      <c r="G575" s="34">
        <v>91.96</v>
      </c>
      <c r="H575" s="91" t="s">
        <v>586</v>
      </c>
      <c r="I575" s="34">
        <v>4.5999999999999996</v>
      </c>
      <c r="J575" s="34">
        <v>20</v>
      </c>
      <c r="K575" s="42" t="s">
        <v>587</v>
      </c>
    </row>
    <row r="576" spans="1:11" s="92" customFormat="1" x14ac:dyDescent="0.3">
      <c r="A576" s="87" t="s">
        <v>588</v>
      </c>
      <c r="B576" s="32" t="s">
        <v>17</v>
      </c>
      <c r="C576" s="32" t="s">
        <v>17</v>
      </c>
      <c r="D576" s="32" t="s">
        <v>17</v>
      </c>
      <c r="E576" s="32" t="s">
        <v>17</v>
      </c>
      <c r="F576" s="32" t="s">
        <v>17</v>
      </c>
      <c r="G576" s="34">
        <v>23.11</v>
      </c>
      <c r="H576" s="91" t="s">
        <v>586</v>
      </c>
      <c r="I576" s="34">
        <v>4.62</v>
      </c>
      <c r="J576" s="34">
        <v>5</v>
      </c>
      <c r="K576" s="42" t="s">
        <v>589</v>
      </c>
    </row>
    <row r="577" spans="1:11" s="92" customFormat="1" x14ac:dyDescent="0.3">
      <c r="A577" s="87" t="s">
        <v>588</v>
      </c>
      <c r="B577" s="32" t="s">
        <v>17</v>
      </c>
      <c r="C577" s="32" t="s">
        <v>17</v>
      </c>
      <c r="D577" s="32" t="s">
        <v>17</v>
      </c>
      <c r="E577" s="32" t="s">
        <v>17</v>
      </c>
      <c r="F577" s="32" t="s">
        <v>17</v>
      </c>
      <c r="G577" s="34">
        <v>18.489999999999998</v>
      </c>
      <c r="H577" s="91" t="s">
        <v>586</v>
      </c>
      <c r="I577" s="34">
        <v>4.62</v>
      </c>
      <c r="J577" s="34">
        <v>4</v>
      </c>
      <c r="K577" s="42" t="s">
        <v>589</v>
      </c>
    </row>
    <row r="578" spans="1:11" s="92" customFormat="1" x14ac:dyDescent="0.3">
      <c r="A578" s="87" t="s">
        <v>590</v>
      </c>
      <c r="B578" s="32" t="s">
        <v>17</v>
      </c>
      <c r="C578" s="32" t="s">
        <v>17</v>
      </c>
      <c r="D578" s="32" t="s">
        <v>17</v>
      </c>
      <c r="E578" s="32" t="s">
        <v>17</v>
      </c>
      <c r="F578" s="32" t="s">
        <v>17</v>
      </c>
      <c r="G578" s="34">
        <v>102.85</v>
      </c>
      <c r="H578" s="91" t="s">
        <v>586</v>
      </c>
      <c r="I578" s="34">
        <v>10.29</v>
      </c>
      <c r="J578" s="34">
        <v>10</v>
      </c>
      <c r="K578" s="42" t="s">
        <v>589</v>
      </c>
    </row>
    <row r="579" spans="1:11" s="92" customFormat="1" ht="26.4" x14ac:dyDescent="0.3">
      <c r="A579" s="87" t="s">
        <v>591</v>
      </c>
      <c r="B579" s="32" t="s">
        <v>17</v>
      </c>
      <c r="C579" s="32" t="s">
        <v>17</v>
      </c>
      <c r="D579" s="32" t="s">
        <v>17</v>
      </c>
      <c r="E579" s="32" t="s">
        <v>17</v>
      </c>
      <c r="F579" s="32" t="s">
        <v>17</v>
      </c>
      <c r="G579" s="34">
        <v>72.58</v>
      </c>
      <c r="H579" s="91" t="s">
        <v>586</v>
      </c>
      <c r="I579" s="34">
        <v>7.26</v>
      </c>
      <c r="J579" s="34">
        <v>10</v>
      </c>
      <c r="K579" s="42" t="s">
        <v>587</v>
      </c>
    </row>
    <row r="580" spans="1:11" s="92" customFormat="1" ht="26.4" x14ac:dyDescent="0.3">
      <c r="A580" s="87" t="s">
        <v>592</v>
      </c>
      <c r="B580" s="32" t="s">
        <v>17</v>
      </c>
      <c r="C580" s="32" t="s">
        <v>17</v>
      </c>
      <c r="D580" s="32" t="s">
        <v>17</v>
      </c>
      <c r="E580" s="32" t="s">
        <v>17</v>
      </c>
      <c r="F580" s="32" t="s">
        <v>17</v>
      </c>
      <c r="G580" s="34">
        <v>30.86</v>
      </c>
      <c r="H580" s="91" t="s">
        <v>586</v>
      </c>
      <c r="I580" s="34">
        <v>10.29</v>
      </c>
      <c r="J580" s="34">
        <v>3</v>
      </c>
      <c r="K580" s="42" t="s">
        <v>587</v>
      </c>
    </row>
    <row r="581" spans="1:11" s="92" customFormat="1" ht="26.4" x14ac:dyDescent="0.3">
      <c r="A581" s="87" t="s">
        <v>593</v>
      </c>
      <c r="B581" s="32" t="s">
        <v>17</v>
      </c>
      <c r="C581" s="32" t="s">
        <v>17</v>
      </c>
      <c r="D581" s="32" t="s">
        <v>17</v>
      </c>
      <c r="E581" s="32" t="s">
        <v>17</v>
      </c>
      <c r="F581" s="32" t="s">
        <v>17</v>
      </c>
      <c r="G581" s="34">
        <v>68.209999999999994</v>
      </c>
      <c r="H581" s="91" t="s">
        <v>594</v>
      </c>
      <c r="I581" s="34">
        <v>7.0000000000000007E-2</v>
      </c>
      <c r="J581" s="34">
        <v>1000</v>
      </c>
      <c r="K581" s="42" t="s">
        <v>595</v>
      </c>
    </row>
    <row r="582" spans="1:11" s="92" customFormat="1" ht="26.4" x14ac:dyDescent="0.3">
      <c r="A582" s="87" t="s">
        <v>596</v>
      </c>
      <c r="B582" s="32" t="s">
        <v>17</v>
      </c>
      <c r="C582" s="32" t="s">
        <v>17</v>
      </c>
      <c r="D582" s="32" t="s">
        <v>17</v>
      </c>
      <c r="E582" s="32" t="s">
        <v>17</v>
      </c>
      <c r="F582" s="32" t="s">
        <v>17</v>
      </c>
      <c r="G582" s="34">
        <v>72.8</v>
      </c>
      <c r="H582" s="91" t="s">
        <v>597</v>
      </c>
      <c r="I582" s="34">
        <v>7.28</v>
      </c>
      <c r="J582" s="34">
        <v>10</v>
      </c>
      <c r="K582" s="42" t="s">
        <v>598</v>
      </c>
    </row>
    <row r="583" spans="1:11" s="92" customFormat="1" ht="26.4" x14ac:dyDescent="0.3">
      <c r="A583" s="87" t="s">
        <v>596</v>
      </c>
      <c r="B583" s="32" t="s">
        <v>17</v>
      </c>
      <c r="C583" s="32" t="s">
        <v>17</v>
      </c>
      <c r="D583" s="32" t="s">
        <v>17</v>
      </c>
      <c r="E583" s="32" t="s">
        <v>17</v>
      </c>
      <c r="F583" s="32" t="s">
        <v>17</v>
      </c>
      <c r="G583" s="34">
        <v>36.4</v>
      </c>
      <c r="H583" s="91" t="s">
        <v>597</v>
      </c>
      <c r="I583" s="34">
        <v>7.28</v>
      </c>
      <c r="J583" s="34">
        <v>5</v>
      </c>
      <c r="K583" s="42" t="s">
        <v>599</v>
      </c>
    </row>
    <row r="584" spans="1:11" s="92" customFormat="1" ht="26.4" x14ac:dyDescent="0.3">
      <c r="A584" s="87" t="s">
        <v>600</v>
      </c>
      <c r="B584" s="32" t="s">
        <v>17</v>
      </c>
      <c r="C584" s="32" t="s">
        <v>17</v>
      </c>
      <c r="D584" s="32" t="s">
        <v>17</v>
      </c>
      <c r="E584" s="32" t="s">
        <v>17</v>
      </c>
      <c r="F584" s="32" t="s">
        <v>17</v>
      </c>
      <c r="G584" s="34">
        <v>198.24</v>
      </c>
      <c r="H584" s="91" t="s">
        <v>601</v>
      </c>
      <c r="I584" s="34">
        <v>33.04</v>
      </c>
      <c r="J584" s="34">
        <v>6</v>
      </c>
      <c r="K584" s="42" t="s">
        <v>598</v>
      </c>
    </row>
    <row r="585" spans="1:11" s="92" customFormat="1" ht="26.4" x14ac:dyDescent="0.3">
      <c r="A585" s="87" t="s">
        <v>600</v>
      </c>
      <c r="B585" s="32" t="s">
        <v>17</v>
      </c>
      <c r="C585" s="32" t="s">
        <v>17</v>
      </c>
      <c r="D585" s="32" t="s">
        <v>17</v>
      </c>
      <c r="E585" s="32" t="s">
        <v>17</v>
      </c>
      <c r="F585" s="32" t="s">
        <v>17</v>
      </c>
      <c r="G585" s="34">
        <v>198.24</v>
      </c>
      <c r="H585" s="91" t="s">
        <v>601</v>
      </c>
      <c r="I585" s="34">
        <v>33.04</v>
      </c>
      <c r="J585" s="34">
        <v>6</v>
      </c>
      <c r="K585" s="42" t="s">
        <v>602</v>
      </c>
    </row>
    <row r="586" spans="1:11" s="92" customFormat="1" x14ac:dyDescent="0.3">
      <c r="A586" s="87" t="s">
        <v>603</v>
      </c>
      <c r="B586" s="32" t="s">
        <v>17</v>
      </c>
      <c r="C586" s="32" t="s">
        <v>17</v>
      </c>
      <c r="D586" s="32" t="s">
        <v>17</v>
      </c>
      <c r="E586" s="32" t="s">
        <v>17</v>
      </c>
      <c r="F586" s="32" t="s">
        <v>17</v>
      </c>
      <c r="G586" s="34">
        <v>50.22</v>
      </c>
      <c r="H586" s="91" t="s">
        <v>601</v>
      </c>
      <c r="I586" s="34">
        <v>5.0199999999999996</v>
      </c>
      <c r="J586" s="34">
        <v>10</v>
      </c>
      <c r="K586" s="42" t="s">
        <v>604</v>
      </c>
    </row>
    <row r="587" spans="1:11" s="92" customFormat="1" ht="26.4" x14ac:dyDescent="0.3">
      <c r="A587" s="87" t="s">
        <v>600</v>
      </c>
      <c r="B587" s="32" t="s">
        <v>17</v>
      </c>
      <c r="C587" s="32" t="s">
        <v>17</v>
      </c>
      <c r="D587" s="32" t="s">
        <v>17</v>
      </c>
      <c r="E587" s="32" t="s">
        <v>17</v>
      </c>
      <c r="F587" s="32" t="s">
        <v>17</v>
      </c>
      <c r="G587" s="34">
        <v>330.4</v>
      </c>
      <c r="H587" s="91" t="s">
        <v>601</v>
      </c>
      <c r="I587" s="34">
        <v>33.04</v>
      </c>
      <c r="J587" s="34">
        <v>10</v>
      </c>
      <c r="K587" s="42" t="s">
        <v>587</v>
      </c>
    </row>
    <row r="588" spans="1:11" s="92" customFormat="1" ht="26.4" x14ac:dyDescent="0.3">
      <c r="A588" s="41" t="s">
        <v>605</v>
      </c>
      <c r="B588" s="32" t="s">
        <v>17</v>
      </c>
      <c r="C588" s="32" t="s">
        <v>17</v>
      </c>
      <c r="D588" s="32" t="s">
        <v>17</v>
      </c>
      <c r="E588" s="32" t="s">
        <v>17</v>
      </c>
      <c r="F588" s="32" t="s">
        <v>17</v>
      </c>
      <c r="G588" s="34">
        <v>47.6</v>
      </c>
      <c r="H588" s="91" t="s">
        <v>601</v>
      </c>
      <c r="I588" s="34">
        <v>4.76</v>
      </c>
      <c r="J588" s="34">
        <v>10</v>
      </c>
      <c r="K588" s="42" t="s">
        <v>587</v>
      </c>
    </row>
    <row r="589" spans="1:11" s="92" customFormat="1" ht="26.4" x14ac:dyDescent="0.3">
      <c r="A589" s="41" t="s">
        <v>606</v>
      </c>
      <c r="B589" s="32" t="s">
        <v>17</v>
      </c>
      <c r="C589" s="32" t="s">
        <v>17</v>
      </c>
      <c r="D589" s="32" t="s">
        <v>17</v>
      </c>
      <c r="E589" s="32" t="s">
        <v>17</v>
      </c>
      <c r="F589" s="32" t="s">
        <v>17</v>
      </c>
      <c r="G589" s="34">
        <v>199.36</v>
      </c>
      <c r="H589" s="91" t="s">
        <v>601</v>
      </c>
      <c r="I589" s="34">
        <v>19.936</v>
      </c>
      <c r="J589" s="34">
        <v>10</v>
      </c>
      <c r="K589" s="42" t="s">
        <v>587</v>
      </c>
    </row>
    <row r="590" spans="1:11" s="92" customFormat="1" ht="26.4" x14ac:dyDescent="0.3">
      <c r="A590" s="87" t="s">
        <v>607</v>
      </c>
      <c r="B590" s="32" t="s">
        <v>17</v>
      </c>
      <c r="C590" s="32" t="s">
        <v>17</v>
      </c>
      <c r="D590" s="32" t="s">
        <v>17</v>
      </c>
      <c r="E590" s="32" t="s">
        <v>17</v>
      </c>
      <c r="F590" s="32" t="s">
        <v>17</v>
      </c>
      <c r="G590" s="34">
        <v>119.06</v>
      </c>
      <c r="H590" s="91" t="s">
        <v>601</v>
      </c>
      <c r="I590" s="93">
        <v>5.95</v>
      </c>
      <c r="J590" s="34">
        <v>20</v>
      </c>
      <c r="K590" s="42" t="s">
        <v>587</v>
      </c>
    </row>
    <row r="591" spans="1:11" s="92" customFormat="1" ht="26.4" x14ac:dyDescent="0.3">
      <c r="A591" s="87" t="s">
        <v>608</v>
      </c>
      <c r="B591" s="32" t="s">
        <v>17</v>
      </c>
      <c r="C591" s="32" t="s">
        <v>17</v>
      </c>
      <c r="D591" s="32" t="s">
        <v>17</v>
      </c>
      <c r="E591" s="32" t="s">
        <v>17</v>
      </c>
      <c r="F591" s="32" t="s">
        <v>17</v>
      </c>
      <c r="G591" s="34">
        <v>297.66000000000003</v>
      </c>
      <c r="H591" s="91" t="s">
        <v>601</v>
      </c>
      <c r="I591" s="34">
        <v>29.77</v>
      </c>
      <c r="J591" s="34">
        <v>10</v>
      </c>
      <c r="K591" s="42" t="s">
        <v>587</v>
      </c>
    </row>
    <row r="592" spans="1:11" s="92" customFormat="1" x14ac:dyDescent="0.3">
      <c r="A592" s="87" t="s">
        <v>437</v>
      </c>
      <c r="B592" s="32" t="s">
        <v>17</v>
      </c>
      <c r="C592" s="32" t="s">
        <v>17</v>
      </c>
      <c r="D592" s="32" t="s">
        <v>17</v>
      </c>
      <c r="E592" s="32" t="s">
        <v>17</v>
      </c>
      <c r="F592" s="32" t="s">
        <v>17</v>
      </c>
      <c r="G592" s="34">
        <v>313.60000000000002</v>
      </c>
      <c r="H592" s="91" t="s">
        <v>609</v>
      </c>
      <c r="I592" s="34">
        <v>3.1360000000000001</v>
      </c>
      <c r="J592" s="34">
        <v>100</v>
      </c>
      <c r="K592" s="42" t="s">
        <v>604</v>
      </c>
    </row>
    <row r="593" spans="1:11" s="92" customFormat="1" ht="26.4" x14ac:dyDescent="0.3">
      <c r="A593" s="87" t="s">
        <v>610</v>
      </c>
      <c r="B593" s="32" t="s">
        <v>17</v>
      </c>
      <c r="C593" s="32" t="s">
        <v>17</v>
      </c>
      <c r="D593" s="32" t="s">
        <v>17</v>
      </c>
      <c r="E593" s="32" t="s">
        <v>17</v>
      </c>
      <c r="F593" s="32" t="s">
        <v>17</v>
      </c>
      <c r="G593" s="34">
        <v>452.3</v>
      </c>
      <c r="H593" s="91" t="s">
        <v>609</v>
      </c>
      <c r="I593" s="34">
        <v>5.6529999999999996</v>
      </c>
      <c r="J593" s="34">
        <v>80</v>
      </c>
      <c r="K593" s="42" t="s">
        <v>587</v>
      </c>
    </row>
    <row r="594" spans="1:11" s="92" customFormat="1" ht="26.4" x14ac:dyDescent="0.3">
      <c r="A594" s="87" t="s">
        <v>611</v>
      </c>
      <c r="B594" s="32" t="s">
        <v>17</v>
      </c>
      <c r="C594" s="32" t="s">
        <v>17</v>
      </c>
      <c r="D594" s="32" t="s">
        <v>17</v>
      </c>
      <c r="E594" s="32" t="s">
        <v>17</v>
      </c>
      <c r="F594" s="32" t="s">
        <v>17</v>
      </c>
      <c r="G594" s="34">
        <v>435.6</v>
      </c>
      <c r="H594" s="91" t="s">
        <v>609</v>
      </c>
      <c r="I594" s="34">
        <v>2.1779999999999999</v>
      </c>
      <c r="J594" s="34">
        <v>200</v>
      </c>
      <c r="K594" s="42" t="s">
        <v>598</v>
      </c>
    </row>
    <row r="595" spans="1:11" s="92" customFormat="1" x14ac:dyDescent="0.3">
      <c r="A595" s="87" t="s">
        <v>611</v>
      </c>
      <c r="B595" s="32" t="s">
        <v>17</v>
      </c>
      <c r="C595" s="32" t="s">
        <v>17</v>
      </c>
      <c r="D595" s="32" t="s">
        <v>17</v>
      </c>
      <c r="E595" s="32" t="s">
        <v>17</v>
      </c>
      <c r="F595" s="32" t="s">
        <v>17</v>
      </c>
      <c r="G595" s="34">
        <v>131.32</v>
      </c>
      <c r="H595" s="91" t="s">
        <v>609</v>
      </c>
      <c r="I595" s="34">
        <v>2.63</v>
      </c>
      <c r="J595" s="34">
        <v>50</v>
      </c>
      <c r="K595" s="42" t="s">
        <v>589</v>
      </c>
    </row>
    <row r="596" spans="1:11" s="92" customFormat="1" x14ac:dyDescent="0.3">
      <c r="A596" s="87" t="s">
        <v>437</v>
      </c>
      <c r="B596" s="32" t="s">
        <v>17</v>
      </c>
      <c r="C596" s="32" t="s">
        <v>17</v>
      </c>
      <c r="D596" s="32" t="s">
        <v>17</v>
      </c>
      <c r="E596" s="32" t="s">
        <v>17</v>
      </c>
      <c r="F596" s="32" t="s">
        <v>17</v>
      </c>
      <c r="G596" s="34">
        <v>109.31</v>
      </c>
      <c r="H596" s="91" t="s">
        <v>609</v>
      </c>
      <c r="I596" s="34">
        <v>2.7320000000000002</v>
      </c>
      <c r="J596" s="34">
        <v>40</v>
      </c>
      <c r="K596" s="42" t="s">
        <v>604</v>
      </c>
    </row>
    <row r="597" spans="1:11" s="92" customFormat="1" ht="26.4" x14ac:dyDescent="0.3">
      <c r="A597" s="87" t="s">
        <v>437</v>
      </c>
      <c r="B597" s="32" t="s">
        <v>17</v>
      </c>
      <c r="C597" s="32" t="s">
        <v>17</v>
      </c>
      <c r="D597" s="32" t="s">
        <v>17</v>
      </c>
      <c r="E597" s="32" t="s">
        <v>17</v>
      </c>
      <c r="F597" s="32" t="s">
        <v>17</v>
      </c>
      <c r="G597" s="34">
        <v>56.22</v>
      </c>
      <c r="H597" s="91" t="s">
        <v>609</v>
      </c>
      <c r="I597" s="34">
        <v>2.81</v>
      </c>
      <c r="J597" s="34">
        <v>20</v>
      </c>
      <c r="K597" s="42" t="s">
        <v>602</v>
      </c>
    </row>
    <row r="598" spans="1:11" s="92" customFormat="1" x14ac:dyDescent="0.3">
      <c r="A598" s="87" t="s">
        <v>612</v>
      </c>
      <c r="B598" s="32" t="s">
        <v>17</v>
      </c>
      <c r="C598" s="32" t="s">
        <v>17</v>
      </c>
      <c r="D598" s="32" t="s">
        <v>17</v>
      </c>
      <c r="E598" s="32" t="s">
        <v>17</v>
      </c>
      <c r="F598" s="32" t="s">
        <v>17</v>
      </c>
      <c r="G598" s="34">
        <v>1982.18</v>
      </c>
      <c r="H598" s="91" t="s">
        <v>609</v>
      </c>
      <c r="I598" s="34">
        <v>11.65</v>
      </c>
      <c r="J598" s="34">
        <v>170</v>
      </c>
      <c r="K598" s="42" t="s">
        <v>604</v>
      </c>
    </row>
    <row r="599" spans="1:11" s="92" customFormat="1" ht="26.4" x14ac:dyDescent="0.3">
      <c r="A599" s="87" t="s">
        <v>610</v>
      </c>
      <c r="B599" s="32" t="s">
        <v>17</v>
      </c>
      <c r="C599" s="32" t="s">
        <v>17</v>
      </c>
      <c r="D599" s="32" t="s">
        <v>17</v>
      </c>
      <c r="E599" s="32" t="s">
        <v>17</v>
      </c>
      <c r="F599" s="32" t="s">
        <v>17</v>
      </c>
      <c r="G599" s="34">
        <v>637.05999999999995</v>
      </c>
      <c r="H599" s="91" t="s">
        <v>609</v>
      </c>
      <c r="I599" s="34">
        <v>10.62</v>
      </c>
      <c r="J599" s="34">
        <v>60</v>
      </c>
      <c r="K599" s="42" t="s">
        <v>587</v>
      </c>
    </row>
    <row r="600" spans="1:11" s="92" customFormat="1" ht="26.4" x14ac:dyDescent="0.3">
      <c r="A600" s="87" t="s">
        <v>437</v>
      </c>
      <c r="B600" s="32" t="s">
        <v>17</v>
      </c>
      <c r="C600" s="32" t="s">
        <v>17</v>
      </c>
      <c r="D600" s="32" t="s">
        <v>17</v>
      </c>
      <c r="E600" s="32" t="s">
        <v>17</v>
      </c>
      <c r="F600" s="32" t="s">
        <v>17</v>
      </c>
      <c r="G600" s="34">
        <v>48.03</v>
      </c>
      <c r="H600" s="91" t="s">
        <v>609</v>
      </c>
      <c r="I600" s="34">
        <v>3</v>
      </c>
      <c r="J600" s="34">
        <v>16</v>
      </c>
      <c r="K600" s="42" t="s">
        <v>599</v>
      </c>
    </row>
    <row r="601" spans="1:11" s="92" customFormat="1" ht="26.4" x14ac:dyDescent="0.3">
      <c r="A601" s="87" t="s">
        <v>613</v>
      </c>
      <c r="B601" s="32" t="s">
        <v>17</v>
      </c>
      <c r="C601" s="32" t="s">
        <v>17</v>
      </c>
      <c r="D601" s="32" t="s">
        <v>17</v>
      </c>
      <c r="E601" s="32" t="s">
        <v>17</v>
      </c>
      <c r="F601" s="32" t="s">
        <v>17</v>
      </c>
      <c r="G601" s="34">
        <v>817.91</v>
      </c>
      <c r="H601" s="91" t="s">
        <v>614</v>
      </c>
      <c r="I601" s="34">
        <v>16.358000000000001</v>
      </c>
      <c r="J601" s="34">
        <v>50</v>
      </c>
      <c r="K601" s="42" t="s">
        <v>599</v>
      </c>
    </row>
    <row r="602" spans="1:11" s="92" customFormat="1" ht="26.4" x14ac:dyDescent="0.3">
      <c r="A602" s="87" t="s">
        <v>615</v>
      </c>
      <c r="B602" s="32" t="s">
        <v>17</v>
      </c>
      <c r="C602" s="32" t="s">
        <v>17</v>
      </c>
      <c r="D602" s="32" t="s">
        <v>17</v>
      </c>
      <c r="E602" s="32" t="s">
        <v>17</v>
      </c>
      <c r="F602" s="32" t="s">
        <v>17</v>
      </c>
      <c r="G602" s="34">
        <v>610.32000000000005</v>
      </c>
      <c r="H602" s="91" t="s">
        <v>614</v>
      </c>
      <c r="I602" s="34">
        <v>1.53</v>
      </c>
      <c r="J602" s="34">
        <v>400</v>
      </c>
      <c r="K602" s="42" t="s">
        <v>599</v>
      </c>
    </row>
    <row r="603" spans="1:11" s="92" customFormat="1" ht="26.4" x14ac:dyDescent="0.3">
      <c r="A603" s="87" t="s">
        <v>615</v>
      </c>
      <c r="B603" s="32" t="s">
        <v>17</v>
      </c>
      <c r="C603" s="32" t="s">
        <v>17</v>
      </c>
      <c r="D603" s="32" t="s">
        <v>17</v>
      </c>
      <c r="E603" s="32" t="s">
        <v>17</v>
      </c>
      <c r="F603" s="32" t="s">
        <v>17</v>
      </c>
      <c r="G603" s="34">
        <v>152.58000000000001</v>
      </c>
      <c r="H603" s="91" t="s">
        <v>614</v>
      </c>
      <c r="I603" s="34">
        <v>1.53</v>
      </c>
      <c r="J603" s="34">
        <v>100</v>
      </c>
      <c r="K603" s="42" t="s">
        <v>616</v>
      </c>
    </row>
    <row r="604" spans="1:11" s="92" customFormat="1" ht="26.4" x14ac:dyDescent="0.3">
      <c r="A604" s="87" t="s">
        <v>617</v>
      </c>
      <c r="B604" s="32" t="s">
        <v>17</v>
      </c>
      <c r="C604" s="32" t="s">
        <v>17</v>
      </c>
      <c r="D604" s="32" t="s">
        <v>17</v>
      </c>
      <c r="E604" s="32" t="s">
        <v>17</v>
      </c>
      <c r="F604" s="32" t="s">
        <v>17</v>
      </c>
      <c r="G604" s="34">
        <v>246.18</v>
      </c>
      <c r="H604" s="91" t="s">
        <v>614</v>
      </c>
      <c r="I604" s="34">
        <v>4.92</v>
      </c>
      <c r="J604" s="34">
        <v>50</v>
      </c>
      <c r="K604" s="42" t="s">
        <v>616</v>
      </c>
    </row>
    <row r="605" spans="1:11" s="92" customFormat="1" ht="26.4" x14ac:dyDescent="0.3">
      <c r="A605" s="87" t="s">
        <v>613</v>
      </c>
      <c r="B605" s="32" t="s">
        <v>17</v>
      </c>
      <c r="C605" s="32" t="s">
        <v>17</v>
      </c>
      <c r="D605" s="32" t="s">
        <v>17</v>
      </c>
      <c r="E605" s="32" t="s">
        <v>17</v>
      </c>
      <c r="F605" s="32" t="s">
        <v>17</v>
      </c>
      <c r="G605" s="34">
        <v>817.91</v>
      </c>
      <c r="H605" s="91" t="s">
        <v>614</v>
      </c>
      <c r="I605" s="34">
        <v>16.358000000000001</v>
      </c>
      <c r="J605" s="34">
        <v>50</v>
      </c>
      <c r="K605" s="42" t="s">
        <v>602</v>
      </c>
    </row>
    <row r="606" spans="1:11" s="92" customFormat="1" ht="26.4" x14ac:dyDescent="0.3">
      <c r="A606" s="87" t="s">
        <v>618</v>
      </c>
      <c r="B606" s="32" t="s">
        <v>17</v>
      </c>
      <c r="C606" s="32" t="s">
        <v>17</v>
      </c>
      <c r="D606" s="32" t="s">
        <v>17</v>
      </c>
      <c r="E606" s="32" t="s">
        <v>17</v>
      </c>
      <c r="F606" s="32" t="s">
        <v>17</v>
      </c>
      <c r="G606" s="34">
        <v>1028.1600000000001</v>
      </c>
      <c r="H606" s="91" t="s">
        <v>614</v>
      </c>
      <c r="I606" s="34">
        <v>2.57</v>
      </c>
      <c r="J606" s="34">
        <v>400</v>
      </c>
      <c r="K606" s="42" t="s">
        <v>599</v>
      </c>
    </row>
    <row r="607" spans="1:11" s="92" customFormat="1" x14ac:dyDescent="0.3">
      <c r="A607" s="87" t="s">
        <v>618</v>
      </c>
      <c r="B607" s="32" t="s">
        <v>17</v>
      </c>
      <c r="C607" s="32" t="s">
        <v>17</v>
      </c>
      <c r="D607" s="32" t="s">
        <v>17</v>
      </c>
      <c r="E607" s="32" t="s">
        <v>17</v>
      </c>
      <c r="F607" s="32" t="s">
        <v>17</v>
      </c>
      <c r="G607" s="34">
        <v>664.51</v>
      </c>
      <c r="H607" s="91" t="s">
        <v>614</v>
      </c>
      <c r="I607" s="34">
        <v>4.1500000000000004</v>
      </c>
      <c r="J607" s="34">
        <v>160</v>
      </c>
      <c r="K607" s="42" t="s">
        <v>604</v>
      </c>
    </row>
    <row r="608" spans="1:11" s="92" customFormat="1" ht="26.4" x14ac:dyDescent="0.3">
      <c r="A608" s="87" t="s">
        <v>619</v>
      </c>
      <c r="B608" s="32" t="s">
        <v>17</v>
      </c>
      <c r="C608" s="32" t="s">
        <v>17</v>
      </c>
      <c r="D608" s="32" t="s">
        <v>17</v>
      </c>
      <c r="E608" s="32" t="s">
        <v>17</v>
      </c>
      <c r="F608" s="32" t="s">
        <v>17</v>
      </c>
      <c r="G608" s="34">
        <v>1109.1099999999999</v>
      </c>
      <c r="H608" s="91" t="s">
        <v>614</v>
      </c>
      <c r="I608" s="34">
        <v>1.8480000000000001</v>
      </c>
      <c r="J608" s="34">
        <v>600</v>
      </c>
      <c r="K608" s="42" t="s">
        <v>602</v>
      </c>
    </row>
    <row r="609" spans="1:11" s="92" customFormat="1" x14ac:dyDescent="0.3">
      <c r="A609" s="87" t="s">
        <v>620</v>
      </c>
      <c r="B609" s="32" t="s">
        <v>17</v>
      </c>
      <c r="C609" s="32" t="s">
        <v>17</v>
      </c>
      <c r="D609" s="32" t="s">
        <v>17</v>
      </c>
      <c r="E609" s="32" t="s">
        <v>17</v>
      </c>
      <c r="F609" s="32" t="s">
        <v>17</v>
      </c>
      <c r="G609" s="34">
        <v>269.31</v>
      </c>
      <c r="H609" s="91" t="s">
        <v>614</v>
      </c>
      <c r="I609" s="34">
        <v>2.69</v>
      </c>
      <c r="J609" s="34">
        <v>200</v>
      </c>
      <c r="K609" s="42" t="s">
        <v>604</v>
      </c>
    </row>
    <row r="610" spans="1:11" s="92" customFormat="1" x14ac:dyDescent="0.3">
      <c r="A610" s="87" t="s">
        <v>620</v>
      </c>
      <c r="B610" s="32" t="s">
        <v>17</v>
      </c>
      <c r="C610" s="32" t="s">
        <v>17</v>
      </c>
      <c r="D610" s="32" t="s">
        <v>17</v>
      </c>
      <c r="E610" s="32" t="s">
        <v>17</v>
      </c>
      <c r="F610" s="32" t="s">
        <v>17</v>
      </c>
      <c r="G610" s="34">
        <v>454.94</v>
      </c>
      <c r="H610" s="91" t="s">
        <v>614</v>
      </c>
      <c r="I610" s="34">
        <v>2.27</v>
      </c>
      <c r="J610" s="34">
        <v>200</v>
      </c>
      <c r="K610" s="42" t="s">
        <v>589</v>
      </c>
    </row>
    <row r="611" spans="1:11" s="92" customFormat="1" x14ac:dyDescent="0.3">
      <c r="A611" s="87" t="s">
        <v>620</v>
      </c>
      <c r="B611" s="32" t="s">
        <v>17</v>
      </c>
      <c r="C611" s="32" t="s">
        <v>17</v>
      </c>
      <c r="D611" s="32" t="s">
        <v>17</v>
      </c>
      <c r="E611" s="32" t="s">
        <v>17</v>
      </c>
      <c r="F611" s="32" t="s">
        <v>17</v>
      </c>
      <c r="G611" s="34">
        <v>520.27</v>
      </c>
      <c r="H611" s="91" t="s">
        <v>614</v>
      </c>
      <c r="I611" s="34">
        <v>2.6</v>
      </c>
      <c r="J611" s="34">
        <v>200</v>
      </c>
      <c r="K611" s="42" t="s">
        <v>604</v>
      </c>
    </row>
    <row r="612" spans="1:11" s="92" customFormat="1" ht="26.4" x14ac:dyDescent="0.3">
      <c r="A612" s="87" t="s">
        <v>621</v>
      </c>
      <c r="B612" s="32" t="s">
        <v>17</v>
      </c>
      <c r="C612" s="32" t="s">
        <v>17</v>
      </c>
      <c r="D612" s="32" t="s">
        <v>17</v>
      </c>
      <c r="E612" s="32" t="s">
        <v>17</v>
      </c>
      <c r="F612" s="32" t="s">
        <v>17</v>
      </c>
      <c r="G612" s="34">
        <v>78.650000000000006</v>
      </c>
      <c r="H612" s="42" t="s">
        <v>622</v>
      </c>
      <c r="I612" s="34">
        <v>15.73</v>
      </c>
      <c r="J612" s="34">
        <v>5</v>
      </c>
      <c r="K612" s="42" t="s">
        <v>602</v>
      </c>
    </row>
    <row r="613" spans="1:11" s="92" customFormat="1" ht="26.4" x14ac:dyDescent="0.3">
      <c r="A613" s="87" t="s">
        <v>621</v>
      </c>
      <c r="B613" s="32" t="s">
        <v>17</v>
      </c>
      <c r="C613" s="32" t="s">
        <v>17</v>
      </c>
      <c r="D613" s="32" t="s">
        <v>17</v>
      </c>
      <c r="E613" s="32" t="s">
        <v>17</v>
      </c>
      <c r="F613" s="32" t="s">
        <v>17</v>
      </c>
      <c r="G613" s="34">
        <v>786.5</v>
      </c>
      <c r="H613" s="42" t="s">
        <v>622</v>
      </c>
      <c r="I613" s="34">
        <v>15.73</v>
      </c>
      <c r="J613" s="34">
        <v>50</v>
      </c>
      <c r="K613" s="42" t="s">
        <v>587</v>
      </c>
    </row>
    <row r="614" spans="1:11" s="92" customFormat="1" ht="26.4" x14ac:dyDescent="0.3">
      <c r="A614" s="87" t="s">
        <v>623</v>
      </c>
      <c r="B614" s="32" t="s">
        <v>17</v>
      </c>
      <c r="C614" s="32" t="s">
        <v>17</v>
      </c>
      <c r="D614" s="32" t="s">
        <v>17</v>
      </c>
      <c r="E614" s="32" t="s">
        <v>17</v>
      </c>
      <c r="F614" s="32" t="s">
        <v>17</v>
      </c>
      <c r="G614" s="34">
        <v>712.69</v>
      </c>
      <c r="H614" s="42" t="s">
        <v>622</v>
      </c>
      <c r="I614" s="34">
        <v>18.760000000000002</v>
      </c>
      <c r="J614" s="34">
        <v>38</v>
      </c>
      <c r="K614" s="42" t="s">
        <v>598</v>
      </c>
    </row>
    <row r="615" spans="1:11" s="92" customFormat="1" ht="26.4" x14ac:dyDescent="0.3">
      <c r="A615" s="87" t="s">
        <v>621</v>
      </c>
      <c r="B615" s="32" t="s">
        <v>17</v>
      </c>
      <c r="C615" s="32" t="s">
        <v>17</v>
      </c>
      <c r="D615" s="32" t="s">
        <v>17</v>
      </c>
      <c r="E615" s="32" t="s">
        <v>17</v>
      </c>
      <c r="F615" s="32" t="s">
        <v>17</v>
      </c>
      <c r="G615" s="34">
        <v>641.29999999999995</v>
      </c>
      <c r="H615" s="42" t="s">
        <v>622</v>
      </c>
      <c r="I615" s="34">
        <v>25.65</v>
      </c>
      <c r="J615" s="34">
        <v>25</v>
      </c>
      <c r="K615" s="42" t="s">
        <v>602</v>
      </c>
    </row>
    <row r="616" spans="1:11" s="92" customFormat="1" ht="26.4" x14ac:dyDescent="0.3">
      <c r="A616" s="87" t="s">
        <v>593</v>
      </c>
      <c r="B616" s="32" t="s">
        <v>17</v>
      </c>
      <c r="C616" s="32" t="s">
        <v>17</v>
      </c>
      <c r="D616" s="32" t="s">
        <v>17</v>
      </c>
      <c r="E616" s="32" t="s">
        <v>17</v>
      </c>
      <c r="F616" s="32" t="s">
        <v>17</v>
      </c>
      <c r="G616" s="34">
        <v>668.64</v>
      </c>
      <c r="H616" s="91" t="s">
        <v>594</v>
      </c>
      <c r="I616" s="34">
        <v>7.0000000000000007E-2</v>
      </c>
      <c r="J616" s="34">
        <v>10000</v>
      </c>
      <c r="K616" s="42" t="s">
        <v>587</v>
      </c>
    </row>
    <row r="617" spans="1:11" s="92" customFormat="1" ht="26.4" x14ac:dyDescent="0.3">
      <c r="A617" s="87" t="s">
        <v>591</v>
      </c>
      <c r="B617" s="32" t="s">
        <v>17</v>
      </c>
      <c r="C617" s="32" t="s">
        <v>17</v>
      </c>
      <c r="D617" s="32" t="s">
        <v>17</v>
      </c>
      <c r="E617" s="32" t="s">
        <v>17</v>
      </c>
      <c r="F617" s="32" t="s">
        <v>17</v>
      </c>
      <c r="G617" s="34">
        <v>136.63999999999999</v>
      </c>
      <c r="H617" s="91" t="s">
        <v>594</v>
      </c>
      <c r="I617" s="34">
        <v>13.66</v>
      </c>
      <c r="J617" s="34">
        <v>10</v>
      </c>
      <c r="K617" s="42" t="s">
        <v>587</v>
      </c>
    </row>
    <row r="618" spans="1:11" s="92" customFormat="1" ht="26.4" x14ac:dyDescent="0.3">
      <c r="A618" s="87" t="s">
        <v>593</v>
      </c>
      <c r="B618" s="32" t="s">
        <v>17</v>
      </c>
      <c r="C618" s="32" t="s">
        <v>17</v>
      </c>
      <c r="D618" s="32" t="s">
        <v>17</v>
      </c>
      <c r="E618" s="32" t="s">
        <v>17</v>
      </c>
      <c r="F618" s="32" t="s">
        <v>17</v>
      </c>
      <c r="G618" s="34">
        <v>69.66</v>
      </c>
      <c r="H618" s="91" t="s">
        <v>594</v>
      </c>
      <c r="I618" s="34">
        <v>7.0000000000000007E-2</v>
      </c>
      <c r="J618" s="34">
        <v>1000</v>
      </c>
      <c r="K618" s="42" t="s">
        <v>587</v>
      </c>
    </row>
    <row r="619" spans="1:11" s="92" customFormat="1" ht="26.4" x14ac:dyDescent="0.3">
      <c r="A619" s="87" t="s">
        <v>593</v>
      </c>
      <c r="B619" s="32" t="s">
        <v>17</v>
      </c>
      <c r="C619" s="32" t="s">
        <v>17</v>
      </c>
      <c r="D619" s="32" t="s">
        <v>17</v>
      </c>
      <c r="E619" s="32" t="s">
        <v>17</v>
      </c>
      <c r="F619" s="32" t="s">
        <v>17</v>
      </c>
      <c r="G619" s="34">
        <v>55.73</v>
      </c>
      <c r="H619" s="91" t="s">
        <v>594</v>
      </c>
      <c r="I619" s="34">
        <v>7.0000000000000007E-2</v>
      </c>
      <c r="J619" s="34">
        <v>800</v>
      </c>
      <c r="K619" s="42" t="s">
        <v>599</v>
      </c>
    </row>
    <row r="620" spans="1:11" s="92" customFormat="1" x14ac:dyDescent="0.3">
      <c r="A620" s="87" t="s">
        <v>496</v>
      </c>
      <c r="B620" s="32" t="s">
        <v>17</v>
      </c>
      <c r="C620" s="32" t="s">
        <v>17</v>
      </c>
      <c r="D620" s="32" t="s">
        <v>17</v>
      </c>
      <c r="E620" s="32" t="s">
        <v>17</v>
      </c>
      <c r="F620" s="32" t="s">
        <v>17</v>
      </c>
      <c r="G620" s="34">
        <v>57.98</v>
      </c>
      <c r="H620" s="91" t="s">
        <v>594</v>
      </c>
      <c r="I620" s="34">
        <v>7.25</v>
      </c>
      <c r="J620" s="34">
        <v>8</v>
      </c>
      <c r="K620" s="42" t="s">
        <v>589</v>
      </c>
    </row>
    <row r="621" spans="1:11" s="92" customFormat="1" ht="26.4" x14ac:dyDescent="0.3">
      <c r="A621" s="87" t="s">
        <v>624</v>
      </c>
      <c r="B621" s="32" t="s">
        <v>17</v>
      </c>
      <c r="C621" s="32" t="s">
        <v>17</v>
      </c>
      <c r="D621" s="32" t="s">
        <v>17</v>
      </c>
      <c r="E621" s="32" t="s">
        <v>17</v>
      </c>
      <c r="F621" s="32" t="s">
        <v>17</v>
      </c>
      <c r="G621" s="34">
        <v>193.6</v>
      </c>
      <c r="H621" s="91" t="s">
        <v>594</v>
      </c>
      <c r="I621" s="34">
        <v>3.8719999999999999</v>
      </c>
      <c r="J621" s="34">
        <v>50</v>
      </c>
      <c r="K621" s="42" t="s">
        <v>587</v>
      </c>
    </row>
    <row r="622" spans="1:11" s="92" customFormat="1" x14ac:dyDescent="0.3">
      <c r="A622" s="87" t="s">
        <v>593</v>
      </c>
      <c r="B622" s="32" t="s">
        <v>17</v>
      </c>
      <c r="C622" s="32" t="s">
        <v>17</v>
      </c>
      <c r="D622" s="32" t="s">
        <v>17</v>
      </c>
      <c r="E622" s="32" t="s">
        <v>17</v>
      </c>
      <c r="F622" s="32" t="s">
        <v>17</v>
      </c>
      <c r="G622" s="34">
        <v>13.93</v>
      </c>
      <c r="H622" s="91" t="s">
        <v>594</v>
      </c>
      <c r="I622" s="34">
        <v>7.0000000000000007E-2</v>
      </c>
      <c r="J622" s="34">
        <v>200</v>
      </c>
      <c r="K622" s="42" t="s">
        <v>589</v>
      </c>
    </row>
    <row r="623" spans="1:11" s="92" customFormat="1" ht="26.4" x14ac:dyDescent="0.3">
      <c r="A623" s="87" t="s">
        <v>625</v>
      </c>
      <c r="B623" s="32" t="s">
        <v>17</v>
      </c>
      <c r="C623" s="32" t="s">
        <v>17</v>
      </c>
      <c r="D623" s="32" t="s">
        <v>17</v>
      </c>
      <c r="E623" s="32" t="s">
        <v>17</v>
      </c>
      <c r="F623" s="32" t="s">
        <v>17</v>
      </c>
      <c r="G623" s="34">
        <v>623.95000000000005</v>
      </c>
      <c r="H623" s="42" t="s">
        <v>594</v>
      </c>
      <c r="I623" s="34">
        <v>6.9000000000000006E-2</v>
      </c>
      <c r="J623" s="34">
        <v>9000</v>
      </c>
      <c r="K623" s="42" t="s">
        <v>598</v>
      </c>
    </row>
    <row r="624" spans="1:11" s="92" customFormat="1" ht="26.4" x14ac:dyDescent="0.3">
      <c r="A624" s="87" t="s">
        <v>626</v>
      </c>
      <c r="B624" s="32" t="s">
        <v>17</v>
      </c>
      <c r="C624" s="32" t="s">
        <v>17</v>
      </c>
      <c r="D624" s="32" t="s">
        <v>17</v>
      </c>
      <c r="E624" s="32" t="s">
        <v>17</v>
      </c>
      <c r="F624" s="32" t="s">
        <v>17</v>
      </c>
      <c r="G624" s="34">
        <v>491.03</v>
      </c>
      <c r="H624" s="42" t="s">
        <v>609</v>
      </c>
      <c r="I624" s="94">
        <v>11.159000000000001</v>
      </c>
      <c r="J624" s="94">
        <v>44</v>
      </c>
      <c r="K624" s="42" t="s">
        <v>587</v>
      </c>
    </row>
    <row r="625" spans="1:11" s="92" customFormat="1" ht="26.4" x14ac:dyDescent="0.3">
      <c r="A625" s="87" t="s">
        <v>627</v>
      </c>
      <c r="B625" s="32" t="s">
        <v>17</v>
      </c>
      <c r="C625" s="32" t="s">
        <v>17</v>
      </c>
      <c r="D625" s="32" t="s">
        <v>17</v>
      </c>
      <c r="E625" s="32" t="s">
        <v>17</v>
      </c>
      <c r="F625" s="32" t="s">
        <v>17</v>
      </c>
      <c r="G625" s="34">
        <v>223.55</v>
      </c>
      <c r="H625" s="42" t="s">
        <v>609</v>
      </c>
      <c r="I625" s="94">
        <v>11.18</v>
      </c>
      <c r="J625" s="94">
        <v>20</v>
      </c>
      <c r="K625" s="42" t="s">
        <v>598</v>
      </c>
    </row>
    <row r="626" spans="1:11" s="92" customFormat="1" ht="26.4" x14ac:dyDescent="0.3">
      <c r="A626" s="87" t="s">
        <v>628</v>
      </c>
      <c r="B626" s="32" t="s">
        <v>17</v>
      </c>
      <c r="C626" s="32" t="s">
        <v>17</v>
      </c>
      <c r="D626" s="32" t="s">
        <v>17</v>
      </c>
      <c r="E626" s="32" t="s">
        <v>17</v>
      </c>
      <c r="F626" s="32" t="s">
        <v>17</v>
      </c>
      <c r="G626" s="34">
        <v>227.44</v>
      </c>
      <c r="H626" s="42" t="s">
        <v>614</v>
      </c>
      <c r="I626" s="34">
        <v>2.27</v>
      </c>
      <c r="J626" s="34">
        <v>100</v>
      </c>
      <c r="K626" s="42" t="s">
        <v>587</v>
      </c>
    </row>
    <row r="627" spans="1:11" s="92" customFormat="1" ht="26.4" x14ac:dyDescent="0.3">
      <c r="A627" s="87" t="s">
        <v>617</v>
      </c>
      <c r="B627" s="32" t="s">
        <v>17</v>
      </c>
      <c r="C627" s="32" t="s">
        <v>17</v>
      </c>
      <c r="D627" s="32" t="s">
        <v>17</v>
      </c>
      <c r="E627" s="32" t="s">
        <v>17</v>
      </c>
      <c r="F627" s="32" t="s">
        <v>17</v>
      </c>
      <c r="G627" s="34">
        <v>492.34</v>
      </c>
      <c r="H627" s="42" t="s">
        <v>614</v>
      </c>
      <c r="I627" s="34">
        <v>4.923</v>
      </c>
      <c r="J627" s="34">
        <v>100</v>
      </c>
      <c r="K627" s="42" t="s">
        <v>602</v>
      </c>
    </row>
    <row r="628" spans="1:11" s="92" customFormat="1" x14ac:dyDescent="0.3">
      <c r="A628" s="87" t="s">
        <v>629</v>
      </c>
      <c r="B628" s="32" t="s">
        <v>17</v>
      </c>
      <c r="C628" s="32" t="s">
        <v>17</v>
      </c>
      <c r="D628" s="32" t="s">
        <v>17</v>
      </c>
      <c r="E628" s="32" t="s">
        <v>17</v>
      </c>
      <c r="F628" s="32" t="s">
        <v>17</v>
      </c>
      <c r="G628" s="34">
        <v>500.42</v>
      </c>
      <c r="H628" s="42" t="s">
        <v>630</v>
      </c>
      <c r="I628" s="34">
        <v>12.51</v>
      </c>
      <c r="J628" s="34">
        <v>40</v>
      </c>
      <c r="K628" s="42" t="s">
        <v>589</v>
      </c>
    </row>
    <row r="629" spans="1:11" s="92" customFormat="1" ht="26.4" x14ac:dyDescent="0.3">
      <c r="A629" s="87" t="s">
        <v>631</v>
      </c>
      <c r="B629" s="32" t="s">
        <v>17</v>
      </c>
      <c r="C629" s="32" t="s">
        <v>17</v>
      </c>
      <c r="D629" s="32" t="s">
        <v>17</v>
      </c>
      <c r="E629" s="32" t="s">
        <v>17</v>
      </c>
      <c r="F629" s="32" t="s">
        <v>17</v>
      </c>
      <c r="G629" s="34">
        <v>313.32</v>
      </c>
      <c r="H629" s="42" t="s">
        <v>630</v>
      </c>
      <c r="I629" s="34">
        <v>12.53</v>
      </c>
      <c r="J629" s="34">
        <v>25</v>
      </c>
      <c r="K629" s="42" t="s">
        <v>595</v>
      </c>
    </row>
    <row r="630" spans="1:11" s="92" customFormat="1" ht="26.4" x14ac:dyDescent="0.3">
      <c r="A630" s="87" t="s">
        <v>627</v>
      </c>
      <c r="B630" s="32" t="s">
        <v>17</v>
      </c>
      <c r="C630" s="32" t="s">
        <v>17</v>
      </c>
      <c r="D630" s="32" t="s">
        <v>17</v>
      </c>
      <c r="E630" s="32" t="s">
        <v>17</v>
      </c>
      <c r="F630" s="32" t="s">
        <v>17</v>
      </c>
      <c r="G630" s="34">
        <v>145.6</v>
      </c>
      <c r="H630" s="42" t="s">
        <v>597</v>
      </c>
      <c r="I630" s="34">
        <v>7.28</v>
      </c>
      <c r="J630" s="34">
        <v>20</v>
      </c>
      <c r="K630" s="42" t="s">
        <v>598</v>
      </c>
    </row>
    <row r="631" spans="1:11" s="92" customFormat="1" ht="26.4" x14ac:dyDescent="0.3">
      <c r="A631" s="87" t="s">
        <v>627</v>
      </c>
      <c r="B631" s="32" t="s">
        <v>17</v>
      </c>
      <c r="C631" s="32" t="s">
        <v>17</v>
      </c>
      <c r="D631" s="32" t="s">
        <v>17</v>
      </c>
      <c r="E631" s="32" t="s">
        <v>17</v>
      </c>
      <c r="F631" s="32" t="s">
        <v>17</v>
      </c>
      <c r="G631" s="34">
        <v>7.24</v>
      </c>
      <c r="H631" s="42" t="s">
        <v>597</v>
      </c>
      <c r="I631" s="34">
        <v>7.28</v>
      </c>
      <c r="J631" s="34">
        <v>10</v>
      </c>
      <c r="K631" s="42" t="s">
        <v>602</v>
      </c>
    </row>
    <row r="632" spans="1:11" s="92" customFormat="1" ht="26.4" x14ac:dyDescent="0.3">
      <c r="A632" s="87" t="s">
        <v>624</v>
      </c>
      <c r="B632" s="32" t="s">
        <v>17</v>
      </c>
      <c r="C632" s="32" t="s">
        <v>17</v>
      </c>
      <c r="D632" s="32" t="s">
        <v>17</v>
      </c>
      <c r="E632" s="32" t="s">
        <v>17</v>
      </c>
      <c r="F632" s="32" t="s">
        <v>17</v>
      </c>
      <c r="G632" s="34">
        <v>48.04</v>
      </c>
      <c r="H632" s="42" t="s">
        <v>632</v>
      </c>
      <c r="I632" s="34">
        <v>4.8</v>
      </c>
      <c r="J632" s="34">
        <v>10</v>
      </c>
      <c r="K632" s="42" t="s">
        <v>602</v>
      </c>
    </row>
    <row r="633" spans="1:11" s="92" customFormat="1" ht="26.4" x14ac:dyDescent="0.3">
      <c r="A633" s="87" t="s">
        <v>633</v>
      </c>
      <c r="B633" s="32" t="s">
        <v>17</v>
      </c>
      <c r="C633" s="32" t="s">
        <v>17</v>
      </c>
      <c r="D633" s="32" t="s">
        <v>17</v>
      </c>
      <c r="E633" s="32" t="s">
        <v>17</v>
      </c>
      <c r="F633" s="32" t="s">
        <v>17</v>
      </c>
      <c r="G633" s="34">
        <v>945.95</v>
      </c>
      <c r="H633" s="42" t="s">
        <v>609</v>
      </c>
      <c r="I633" s="94">
        <v>11.82</v>
      </c>
      <c r="J633" s="94">
        <v>80</v>
      </c>
      <c r="K633" s="42" t="s">
        <v>598</v>
      </c>
    </row>
    <row r="634" spans="1:11" s="92" customFormat="1" ht="26.4" x14ac:dyDescent="0.3">
      <c r="A634" s="87" t="s">
        <v>634</v>
      </c>
      <c r="B634" s="32" t="s">
        <v>17</v>
      </c>
      <c r="C634" s="32" t="s">
        <v>17</v>
      </c>
      <c r="D634" s="32" t="s">
        <v>17</v>
      </c>
      <c r="E634" s="32" t="s">
        <v>17</v>
      </c>
      <c r="F634" s="32" t="s">
        <v>17</v>
      </c>
      <c r="G634" s="34">
        <v>622.94000000000005</v>
      </c>
      <c r="H634" s="42" t="s">
        <v>635</v>
      </c>
      <c r="I634" s="34">
        <v>3.46</v>
      </c>
      <c r="J634" s="34">
        <v>180</v>
      </c>
      <c r="K634" s="42" t="s">
        <v>602</v>
      </c>
    </row>
    <row r="635" spans="1:11" s="92" customFormat="1" ht="26.4" x14ac:dyDescent="0.3">
      <c r="A635" s="87" t="s">
        <v>634</v>
      </c>
      <c r="B635" s="32" t="s">
        <v>17</v>
      </c>
      <c r="C635" s="32" t="s">
        <v>17</v>
      </c>
      <c r="D635" s="32" t="s">
        <v>17</v>
      </c>
      <c r="E635" s="32" t="s">
        <v>17</v>
      </c>
      <c r="F635" s="32" t="s">
        <v>17</v>
      </c>
      <c r="G635" s="34">
        <v>268.8</v>
      </c>
      <c r="H635" s="42" t="s">
        <v>635</v>
      </c>
      <c r="I635" s="34">
        <v>5.3760000000000003</v>
      </c>
      <c r="J635" s="34">
        <v>50</v>
      </c>
      <c r="K635" s="42" t="s">
        <v>595</v>
      </c>
    </row>
    <row r="636" spans="1:11" s="92" customFormat="1" ht="26.4" x14ac:dyDescent="0.3">
      <c r="A636" s="87" t="s">
        <v>624</v>
      </c>
      <c r="B636" s="32" t="s">
        <v>17</v>
      </c>
      <c r="C636" s="32" t="s">
        <v>17</v>
      </c>
      <c r="D636" s="32" t="s">
        <v>17</v>
      </c>
      <c r="E636" s="32" t="s">
        <v>17</v>
      </c>
      <c r="F636" s="32" t="s">
        <v>17</v>
      </c>
      <c r="G636" s="34">
        <v>211.36</v>
      </c>
      <c r="H636" s="42" t="s">
        <v>632</v>
      </c>
      <c r="I636" s="34">
        <v>4.8</v>
      </c>
      <c r="J636" s="34">
        <v>44</v>
      </c>
      <c r="K636" s="42" t="s">
        <v>595</v>
      </c>
    </row>
    <row r="637" spans="1:11" s="92" customFormat="1" ht="26.4" x14ac:dyDescent="0.3">
      <c r="A637" s="87" t="s">
        <v>636</v>
      </c>
      <c r="B637" s="32" t="s">
        <v>17</v>
      </c>
      <c r="C637" s="32" t="s">
        <v>17</v>
      </c>
      <c r="D637" s="32" t="s">
        <v>17</v>
      </c>
      <c r="E637" s="32" t="s">
        <v>17</v>
      </c>
      <c r="F637" s="32" t="s">
        <v>17</v>
      </c>
      <c r="G637" s="34">
        <v>434.56</v>
      </c>
      <c r="H637" s="42" t="s">
        <v>601</v>
      </c>
      <c r="I637" s="34">
        <v>10.864000000000001</v>
      </c>
      <c r="J637" s="34">
        <v>40</v>
      </c>
      <c r="K637" s="42" t="s">
        <v>587</v>
      </c>
    </row>
    <row r="638" spans="1:11" s="92" customFormat="1" ht="26.4" x14ac:dyDescent="0.3">
      <c r="A638" s="87" t="s">
        <v>637</v>
      </c>
      <c r="B638" s="32" t="s">
        <v>17</v>
      </c>
      <c r="C638" s="32" t="s">
        <v>17</v>
      </c>
      <c r="D638" s="32" t="s">
        <v>17</v>
      </c>
      <c r="E638" s="32" t="s">
        <v>17</v>
      </c>
      <c r="F638" s="32" t="s">
        <v>17</v>
      </c>
      <c r="G638" s="34">
        <v>150.53</v>
      </c>
      <c r="H638" s="42" t="s">
        <v>601</v>
      </c>
      <c r="I638" s="34">
        <v>0.12544</v>
      </c>
      <c r="J638" s="34">
        <v>1200</v>
      </c>
      <c r="K638" s="42" t="s">
        <v>595</v>
      </c>
    </row>
    <row r="639" spans="1:11" s="92" customFormat="1" ht="26.4" x14ac:dyDescent="0.3">
      <c r="A639" s="87" t="s">
        <v>638</v>
      </c>
      <c r="B639" s="32" t="s">
        <v>17</v>
      </c>
      <c r="C639" s="32" t="s">
        <v>17</v>
      </c>
      <c r="D639" s="32" t="s">
        <v>17</v>
      </c>
      <c r="E639" s="32" t="s">
        <v>17</v>
      </c>
      <c r="F639" s="32" t="s">
        <v>17</v>
      </c>
      <c r="G639" s="34">
        <v>228.48</v>
      </c>
      <c r="H639" s="42" t="s">
        <v>601</v>
      </c>
      <c r="I639" s="34">
        <v>19.04</v>
      </c>
      <c r="J639" s="34">
        <v>12</v>
      </c>
      <c r="K639" s="42" t="s">
        <v>602</v>
      </c>
    </row>
    <row r="640" spans="1:11" s="92" customFormat="1" ht="26.4" x14ac:dyDescent="0.3">
      <c r="A640" s="87" t="s">
        <v>639</v>
      </c>
      <c r="B640" s="32" t="s">
        <v>17</v>
      </c>
      <c r="C640" s="32" t="s">
        <v>17</v>
      </c>
      <c r="D640" s="32" t="s">
        <v>17</v>
      </c>
      <c r="E640" s="32" t="s">
        <v>17</v>
      </c>
      <c r="F640" s="32" t="s">
        <v>17</v>
      </c>
      <c r="G640" s="34">
        <v>143.53</v>
      </c>
      <c r="H640" s="42" t="s">
        <v>601</v>
      </c>
      <c r="I640" s="34">
        <v>13.05</v>
      </c>
      <c r="J640" s="34">
        <v>11</v>
      </c>
      <c r="K640" s="42" t="s">
        <v>602</v>
      </c>
    </row>
    <row r="641" spans="1:11" s="92" customFormat="1" ht="26.4" x14ac:dyDescent="0.3">
      <c r="A641" s="87" t="s">
        <v>640</v>
      </c>
      <c r="B641" s="32" t="s">
        <v>17</v>
      </c>
      <c r="C641" s="32" t="s">
        <v>17</v>
      </c>
      <c r="D641" s="32" t="s">
        <v>17</v>
      </c>
      <c r="E641" s="32" t="s">
        <v>17</v>
      </c>
      <c r="F641" s="32" t="s">
        <v>17</v>
      </c>
      <c r="G641" s="34">
        <v>167.44</v>
      </c>
      <c r="H641" s="42" t="s">
        <v>601</v>
      </c>
      <c r="I641" s="34">
        <v>16.75</v>
      </c>
      <c r="J641" s="34">
        <v>10</v>
      </c>
      <c r="K641" s="42" t="s">
        <v>602</v>
      </c>
    </row>
    <row r="642" spans="1:11" s="92" customFormat="1" ht="26.4" x14ac:dyDescent="0.3">
      <c r="A642" s="87" t="s">
        <v>641</v>
      </c>
      <c r="B642" s="32" t="s">
        <v>17</v>
      </c>
      <c r="C642" s="32" t="s">
        <v>17</v>
      </c>
      <c r="D642" s="32" t="s">
        <v>17</v>
      </c>
      <c r="E642" s="32" t="s">
        <v>17</v>
      </c>
      <c r="F642" s="32" t="s">
        <v>17</v>
      </c>
      <c r="G642" s="34">
        <v>393.12</v>
      </c>
      <c r="H642" s="42" t="s">
        <v>601</v>
      </c>
      <c r="I642" s="34">
        <v>13.1</v>
      </c>
      <c r="J642" s="34">
        <v>30</v>
      </c>
      <c r="K642" s="42" t="s">
        <v>602</v>
      </c>
    </row>
    <row r="643" spans="1:11" s="92" customFormat="1" ht="26.4" x14ac:dyDescent="0.3">
      <c r="A643" s="87" t="s">
        <v>636</v>
      </c>
      <c r="B643" s="32" t="s">
        <v>17</v>
      </c>
      <c r="C643" s="32" t="s">
        <v>17</v>
      </c>
      <c r="D643" s="32" t="s">
        <v>17</v>
      </c>
      <c r="E643" s="32" t="s">
        <v>17</v>
      </c>
      <c r="F643" s="32" t="s">
        <v>17</v>
      </c>
      <c r="G643" s="34">
        <v>672</v>
      </c>
      <c r="H643" s="42" t="s">
        <v>601</v>
      </c>
      <c r="I643" s="34">
        <v>11.2</v>
      </c>
      <c r="J643" s="34">
        <v>60</v>
      </c>
      <c r="K643" s="42" t="s">
        <v>598</v>
      </c>
    </row>
    <row r="644" spans="1:11" s="92" customFormat="1" ht="26.4" x14ac:dyDescent="0.3">
      <c r="A644" s="87" t="s">
        <v>642</v>
      </c>
      <c r="B644" s="32" t="s">
        <v>17</v>
      </c>
      <c r="C644" s="32" t="s">
        <v>17</v>
      </c>
      <c r="D644" s="32" t="s">
        <v>17</v>
      </c>
      <c r="E644" s="32" t="s">
        <v>17</v>
      </c>
      <c r="F644" s="32" t="s">
        <v>17</v>
      </c>
      <c r="G644" s="34">
        <v>1179.3599999999999</v>
      </c>
      <c r="H644" s="42" t="s">
        <v>609</v>
      </c>
      <c r="I644" s="94">
        <v>11.79</v>
      </c>
      <c r="J644" s="94">
        <v>100</v>
      </c>
      <c r="K644" s="42" t="s">
        <v>595</v>
      </c>
    </row>
    <row r="645" spans="1:11" s="92" customFormat="1" ht="26.4" x14ac:dyDescent="0.3">
      <c r="A645" s="87" t="s">
        <v>642</v>
      </c>
      <c r="B645" s="32" t="s">
        <v>17</v>
      </c>
      <c r="C645" s="32" t="s">
        <v>17</v>
      </c>
      <c r="D645" s="32" t="s">
        <v>17</v>
      </c>
      <c r="E645" s="32" t="s">
        <v>17</v>
      </c>
      <c r="F645" s="32" t="s">
        <v>17</v>
      </c>
      <c r="G645" s="34">
        <v>945.95</v>
      </c>
      <c r="H645" s="42" t="s">
        <v>609</v>
      </c>
      <c r="I645" s="94">
        <v>11.82</v>
      </c>
      <c r="J645" s="94">
        <v>80</v>
      </c>
      <c r="K645" s="42" t="s">
        <v>602</v>
      </c>
    </row>
    <row r="646" spans="1:11" s="92" customFormat="1" ht="26.4" x14ac:dyDescent="0.3">
      <c r="A646" s="87" t="s">
        <v>642</v>
      </c>
      <c r="B646" s="32" t="s">
        <v>17</v>
      </c>
      <c r="C646" s="32" t="s">
        <v>17</v>
      </c>
      <c r="D646" s="32" t="s">
        <v>17</v>
      </c>
      <c r="E646" s="32" t="s">
        <v>17</v>
      </c>
      <c r="F646" s="32" t="s">
        <v>17</v>
      </c>
      <c r="G646" s="34">
        <v>487.87</v>
      </c>
      <c r="H646" s="42" t="s">
        <v>609</v>
      </c>
      <c r="I646" s="94">
        <v>10.84</v>
      </c>
      <c r="J646" s="94">
        <v>45</v>
      </c>
      <c r="K646" s="42" t="s">
        <v>598</v>
      </c>
    </row>
    <row r="647" spans="1:11" s="73" customFormat="1" ht="26.4" x14ac:dyDescent="0.25">
      <c r="A647" s="82" t="s">
        <v>643</v>
      </c>
      <c r="B647" s="83" t="s">
        <v>17</v>
      </c>
      <c r="C647" s="83" t="s">
        <v>17</v>
      </c>
      <c r="D647" s="83" t="s">
        <v>17</v>
      </c>
      <c r="E647" s="83" t="s">
        <v>17</v>
      </c>
      <c r="F647" s="84">
        <f>19480+1090</f>
        <v>20570</v>
      </c>
      <c r="G647" s="84">
        <f>SUM(G648:G651)</f>
        <v>20570</v>
      </c>
      <c r="H647" s="83" t="s">
        <v>17</v>
      </c>
      <c r="I647" s="86" t="s">
        <v>17</v>
      </c>
      <c r="J647" s="86" t="s">
        <v>17</v>
      </c>
      <c r="K647" s="86"/>
    </row>
    <row r="648" spans="1:11" s="30" customFormat="1" ht="26.4" x14ac:dyDescent="0.25">
      <c r="A648" s="87" t="s">
        <v>644</v>
      </c>
      <c r="B648" s="32" t="s">
        <v>17</v>
      </c>
      <c r="C648" s="32" t="s">
        <v>17</v>
      </c>
      <c r="D648" s="32" t="s">
        <v>17</v>
      </c>
      <c r="E648" s="32" t="s">
        <v>17</v>
      </c>
      <c r="F648" s="32" t="s">
        <v>17</v>
      </c>
      <c r="G648" s="34">
        <v>5142.5</v>
      </c>
      <c r="H648" s="95" t="s">
        <v>528</v>
      </c>
      <c r="I648" s="34">
        <v>5142.5</v>
      </c>
      <c r="J648" s="34">
        <v>1</v>
      </c>
      <c r="K648" s="42" t="s">
        <v>599</v>
      </c>
    </row>
    <row r="649" spans="1:11" s="30" customFormat="1" ht="13.2" x14ac:dyDescent="0.25">
      <c r="A649" s="87" t="s">
        <v>644</v>
      </c>
      <c r="B649" s="32" t="s">
        <v>17</v>
      </c>
      <c r="C649" s="32" t="s">
        <v>17</v>
      </c>
      <c r="D649" s="32" t="s">
        <v>17</v>
      </c>
      <c r="E649" s="32" t="s">
        <v>17</v>
      </c>
      <c r="F649" s="32" t="s">
        <v>17</v>
      </c>
      <c r="G649" s="34">
        <v>5142.5</v>
      </c>
      <c r="H649" s="95" t="s">
        <v>528</v>
      </c>
      <c r="I649" s="34">
        <v>5142.5</v>
      </c>
      <c r="J649" s="34">
        <v>1</v>
      </c>
      <c r="K649" s="42" t="s">
        <v>589</v>
      </c>
    </row>
    <row r="650" spans="1:11" s="30" customFormat="1" ht="26.4" x14ac:dyDescent="0.25">
      <c r="A650" s="87" t="s">
        <v>644</v>
      </c>
      <c r="B650" s="32" t="s">
        <v>17</v>
      </c>
      <c r="C650" s="32" t="s">
        <v>17</v>
      </c>
      <c r="D650" s="32" t="s">
        <v>17</v>
      </c>
      <c r="E650" s="32" t="s">
        <v>17</v>
      </c>
      <c r="F650" s="32" t="s">
        <v>17</v>
      </c>
      <c r="G650" s="34">
        <v>5142.5</v>
      </c>
      <c r="H650" s="95" t="s">
        <v>528</v>
      </c>
      <c r="I650" s="34">
        <v>5142.5</v>
      </c>
      <c r="J650" s="34">
        <v>1</v>
      </c>
      <c r="K650" s="42" t="s">
        <v>595</v>
      </c>
    </row>
    <row r="651" spans="1:11" s="30" customFormat="1" ht="26.4" x14ac:dyDescent="0.25">
      <c r="A651" s="87" t="s">
        <v>644</v>
      </c>
      <c r="B651" s="32" t="s">
        <v>17</v>
      </c>
      <c r="C651" s="32" t="s">
        <v>17</v>
      </c>
      <c r="D651" s="32" t="s">
        <v>17</v>
      </c>
      <c r="E651" s="32" t="s">
        <v>17</v>
      </c>
      <c r="F651" s="32" t="s">
        <v>17</v>
      </c>
      <c r="G651" s="34">
        <v>5142.5</v>
      </c>
      <c r="H651" s="95" t="s">
        <v>528</v>
      </c>
      <c r="I651" s="34">
        <v>5142.5</v>
      </c>
      <c r="J651" s="34">
        <v>1</v>
      </c>
      <c r="K651" s="42" t="s">
        <v>598</v>
      </c>
    </row>
    <row r="652" spans="1:11" s="30" customFormat="1" ht="13.2" hidden="1" x14ac:dyDescent="0.25">
      <c r="A652" s="96" t="s">
        <v>645</v>
      </c>
      <c r="B652" s="97" t="s">
        <v>17</v>
      </c>
      <c r="C652" s="97" t="s">
        <v>17</v>
      </c>
      <c r="D652" s="97" t="s">
        <v>17</v>
      </c>
      <c r="E652" s="97" t="s">
        <v>17</v>
      </c>
      <c r="F652" s="98">
        <v>427282</v>
      </c>
      <c r="G652" s="99"/>
      <c r="H652" s="100"/>
      <c r="I652" s="101"/>
      <c r="J652" s="101"/>
      <c r="K652" s="101"/>
    </row>
    <row r="653" spans="1:11" s="33" customFormat="1" ht="66" x14ac:dyDescent="0.25">
      <c r="A653" s="82" t="s">
        <v>646</v>
      </c>
      <c r="B653" s="83" t="s">
        <v>17</v>
      </c>
      <c r="C653" s="83" t="s">
        <v>17</v>
      </c>
      <c r="D653" s="83" t="s">
        <v>17</v>
      </c>
      <c r="E653" s="83" t="s">
        <v>17</v>
      </c>
      <c r="F653" s="84">
        <f>F654+F655+F659+F660+F668+F669</f>
        <v>8204</v>
      </c>
      <c r="G653" s="84">
        <f>G654+G655+G659+G660+G668+G669</f>
        <v>8204</v>
      </c>
      <c r="H653" s="85" t="s">
        <v>17</v>
      </c>
      <c r="I653" s="86" t="s">
        <v>17</v>
      </c>
      <c r="J653" s="86" t="s">
        <v>17</v>
      </c>
      <c r="K653" s="85" t="s">
        <v>17</v>
      </c>
    </row>
    <row r="654" spans="1:11" s="30" customFormat="1" ht="51.6" customHeight="1" x14ac:dyDescent="0.25">
      <c r="A654" s="87" t="s">
        <v>647</v>
      </c>
      <c r="B654" s="32" t="s">
        <v>17</v>
      </c>
      <c r="C654" s="32" t="s">
        <v>17</v>
      </c>
      <c r="D654" s="32" t="s">
        <v>17</v>
      </c>
      <c r="E654" s="32" t="s">
        <v>17</v>
      </c>
      <c r="F654" s="34">
        <v>1806</v>
      </c>
      <c r="G654" s="56">
        <v>1806</v>
      </c>
      <c r="H654" s="32" t="s">
        <v>17</v>
      </c>
      <c r="I654" s="32" t="s">
        <v>17</v>
      </c>
      <c r="J654" s="32" t="s">
        <v>17</v>
      </c>
      <c r="K654" s="32" t="s">
        <v>17</v>
      </c>
    </row>
    <row r="655" spans="1:11" s="103" customFormat="1" ht="27.75" customHeight="1" x14ac:dyDescent="0.25">
      <c r="A655" s="67" t="s">
        <v>648</v>
      </c>
      <c r="B655" s="68" t="s">
        <v>17</v>
      </c>
      <c r="C655" s="68" t="s">
        <v>17</v>
      </c>
      <c r="D655" s="68" t="s">
        <v>17</v>
      </c>
      <c r="E655" s="68" t="s">
        <v>17</v>
      </c>
      <c r="F655" s="56">
        <v>152</v>
      </c>
      <c r="G655" s="56">
        <v>152</v>
      </c>
      <c r="H655" s="72"/>
      <c r="I655" s="56">
        <v>10.36</v>
      </c>
      <c r="J655" s="56">
        <v>413</v>
      </c>
      <c r="K655" s="102"/>
    </row>
    <row r="656" spans="1:11" s="61" customFormat="1" ht="27.75" customHeight="1" x14ac:dyDescent="0.25">
      <c r="A656" s="87" t="s">
        <v>649</v>
      </c>
      <c r="B656" s="32"/>
      <c r="C656" s="32"/>
      <c r="D656" s="32"/>
      <c r="E656" s="32"/>
      <c r="F656" s="34"/>
      <c r="G656" s="34">
        <v>11.98</v>
      </c>
      <c r="H656" s="42" t="s">
        <v>601</v>
      </c>
      <c r="I656" s="34">
        <v>3.99</v>
      </c>
      <c r="J656" s="34">
        <v>3</v>
      </c>
      <c r="K656" s="42" t="s">
        <v>604</v>
      </c>
    </row>
    <row r="657" spans="1:11" s="61" customFormat="1" ht="27.75" customHeight="1" x14ac:dyDescent="0.25">
      <c r="A657" s="87" t="s">
        <v>650</v>
      </c>
      <c r="B657" s="32"/>
      <c r="C657" s="32"/>
      <c r="D657" s="32"/>
      <c r="E657" s="32"/>
      <c r="F657" s="34"/>
      <c r="G657" s="34">
        <v>112.13</v>
      </c>
      <c r="H657" s="42" t="s">
        <v>651</v>
      </c>
      <c r="I657" s="34">
        <v>3.57</v>
      </c>
      <c r="J657" s="34">
        <v>400</v>
      </c>
      <c r="K657" s="42" t="s">
        <v>604</v>
      </c>
    </row>
    <row r="658" spans="1:11" s="61" customFormat="1" ht="27.75" customHeight="1" x14ac:dyDescent="0.25">
      <c r="A658" s="87" t="s">
        <v>652</v>
      </c>
      <c r="B658" s="32"/>
      <c r="C658" s="32"/>
      <c r="D658" s="32"/>
      <c r="E658" s="32"/>
      <c r="F658" s="34"/>
      <c r="G658" s="34">
        <v>27.89</v>
      </c>
      <c r="H658" s="42" t="s">
        <v>609</v>
      </c>
      <c r="I658" s="34">
        <v>2.8</v>
      </c>
      <c r="J658" s="34">
        <v>10</v>
      </c>
      <c r="K658" s="42" t="s">
        <v>587</v>
      </c>
    </row>
    <row r="659" spans="1:11" s="103" customFormat="1" ht="27.75" customHeight="1" x14ac:dyDescent="0.25">
      <c r="A659" s="67" t="s">
        <v>653</v>
      </c>
      <c r="B659" s="68" t="s">
        <v>17</v>
      </c>
      <c r="C659" s="68" t="s">
        <v>17</v>
      </c>
      <c r="D659" s="68" t="s">
        <v>17</v>
      </c>
      <c r="E659" s="68" t="s">
        <v>17</v>
      </c>
      <c r="F659" s="56">
        <v>56</v>
      </c>
      <c r="G659" s="56">
        <v>56</v>
      </c>
      <c r="H659" s="72" t="s">
        <v>622</v>
      </c>
      <c r="I659" s="56">
        <v>28.18</v>
      </c>
      <c r="J659" s="56">
        <v>2</v>
      </c>
      <c r="K659" s="42" t="s">
        <v>604</v>
      </c>
    </row>
    <row r="660" spans="1:11" s="103" customFormat="1" ht="27.75" customHeight="1" x14ac:dyDescent="0.25">
      <c r="A660" s="67" t="s">
        <v>654</v>
      </c>
      <c r="B660" s="68" t="s">
        <v>17</v>
      </c>
      <c r="C660" s="68" t="s">
        <v>17</v>
      </c>
      <c r="D660" s="68" t="s">
        <v>17</v>
      </c>
      <c r="E660" s="68" t="s">
        <v>17</v>
      </c>
      <c r="F660" s="56">
        <v>3780</v>
      </c>
      <c r="G660" s="56">
        <v>3780</v>
      </c>
      <c r="H660" s="72"/>
      <c r="I660" s="56">
        <v>68.67</v>
      </c>
      <c r="J660" s="56">
        <v>370</v>
      </c>
      <c r="K660" s="42"/>
    </row>
    <row r="661" spans="1:11" s="61" customFormat="1" ht="27.75" customHeight="1" x14ac:dyDescent="0.25">
      <c r="A661" s="87" t="s">
        <v>655</v>
      </c>
      <c r="B661" s="32"/>
      <c r="C661" s="32"/>
      <c r="D661" s="32"/>
      <c r="E661" s="32"/>
      <c r="F661" s="34"/>
      <c r="G661" s="34">
        <v>1601.82</v>
      </c>
      <c r="H661" s="42" t="s">
        <v>656</v>
      </c>
      <c r="I661" s="34">
        <v>12.32</v>
      </c>
      <c r="J661" s="34">
        <v>130</v>
      </c>
      <c r="K661" s="42" t="s">
        <v>657</v>
      </c>
    </row>
    <row r="662" spans="1:11" s="61" customFormat="1" ht="27.75" customHeight="1" x14ac:dyDescent="0.25">
      <c r="A662" s="87" t="s">
        <v>658</v>
      </c>
      <c r="B662" s="32"/>
      <c r="C662" s="32"/>
      <c r="D662" s="32"/>
      <c r="E662" s="32"/>
      <c r="F662" s="34"/>
      <c r="G662" s="34">
        <v>556.41999999999996</v>
      </c>
      <c r="H662" s="42" t="s">
        <v>659</v>
      </c>
      <c r="I662" s="34">
        <v>9.27</v>
      </c>
      <c r="J662" s="34">
        <v>60</v>
      </c>
      <c r="K662" s="42" t="s">
        <v>602</v>
      </c>
    </row>
    <row r="663" spans="1:11" s="61" customFormat="1" ht="27.75" customHeight="1" x14ac:dyDescent="0.25">
      <c r="A663" s="87" t="s">
        <v>660</v>
      </c>
      <c r="B663" s="32"/>
      <c r="C663" s="32"/>
      <c r="D663" s="32"/>
      <c r="E663" s="32"/>
      <c r="F663" s="34"/>
      <c r="G663" s="34">
        <v>358.4</v>
      </c>
      <c r="H663" s="42" t="s">
        <v>659</v>
      </c>
      <c r="I663" s="34">
        <v>8.9600000000000009</v>
      </c>
      <c r="J663" s="34">
        <v>40</v>
      </c>
      <c r="K663" s="42" t="s">
        <v>602</v>
      </c>
    </row>
    <row r="664" spans="1:11" s="61" customFormat="1" ht="27.75" customHeight="1" x14ac:dyDescent="0.25">
      <c r="A664" s="87" t="s">
        <v>655</v>
      </c>
      <c r="B664" s="32"/>
      <c r="C664" s="32"/>
      <c r="D664" s="32"/>
      <c r="E664" s="32"/>
      <c r="F664" s="34"/>
      <c r="G664" s="34">
        <v>496.83</v>
      </c>
      <c r="H664" s="42" t="s">
        <v>661</v>
      </c>
      <c r="I664" s="34">
        <v>12.42</v>
      </c>
      <c r="J664" s="34">
        <v>40</v>
      </c>
      <c r="K664" s="42" t="s">
        <v>604</v>
      </c>
    </row>
    <row r="665" spans="1:11" s="61" customFormat="1" ht="27.75" customHeight="1" x14ac:dyDescent="0.25">
      <c r="A665" s="87" t="s">
        <v>655</v>
      </c>
      <c r="B665" s="32"/>
      <c r="C665" s="32"/>
      <c r="D665" s="32"/>
      <c r="E665" s="32"/>
      <c r="F665" s="34"/>
      <c r="G665" s="34">
        <v>582.4</v>
      </c>
      <c r="H665" s="42" t="s">
        <v>609</v>
      </c>
      <c r="I665" s="34">
        <v>7.28</v>
      </c>
      <c r="J665" s="34">
        <v>80</v>
      </c>
      <c r="K665" s="42" t="s">
        <v>662</v>
      </c>
    </row>
    <row r="666" spans="1:11" s="61" customFormat="1" ht="27.75" customHeight="1" x14ac:dyDescent="0.25">
      <c r="A666" s="87" t="s">
        <v>663</v>
      </c>
      <c r="B666" s="32"/>
      <c r="C666" s="32"/>
      <c r="D666" s="32"/>
      <c r="E666" s="32"/>
      <c r="F666" s="34"/>
      <c r="G666" s="34">
        <v>89.38</v>
      </c>
      <c r="H666" s="42" t="s">
        <v>609</v>
      </c>
      <c r="I666" s="34">
        <v>8.94</v>
      </c>
      <c r="J666" s="34">
        <v>10</v>
      </c>
      <c r="K666" s="42" t="s">
        <v>662</v>
      </c>
    </row>
    <row r="667" spans="1:11" s="61" customFormat="1" ht="27.75" customHeight="1" x14ac:dyDescent="0.25">
      <c r="A667" s="87" t="s">
        <v>655</v>
      </c>
      <c r="B667" s="32"/>
      <c r="C667" s="32"/>
      <c r="D667" s="32"/>
      <c r="E667" s="32"/>
      <c r="F667" s="34"/>
      <c r="G667" s="34">
        <v>94.75</v>
      </c>
      <c r="H667" s="42" t="s">
        <v>597</v>
      </c>
      <c r="I667" s="34">
        <v>9.48</v>
      </c>
      <c r="J667" s="34">
        <v>10</v>
      </c>
      <c r="K667" s="42" t="s">
        <v>589</v>
      </c>
    </row>
    <row r="668" spans="1:11" s="103" customFormat="1" ht="27.75" customHeight="1" x14ac:dyDescent="0.25">
      <c r="A668" s="67" t="s">
        <v>664</v>
      </c>
      <c r="B668" s="68" t="s">
        <v>17</v>
      </c>
      <c r="C668" s="68" t="s">
        <v>17</v>
      </c>
      <c r="D668" s="68" t="s">
        <v>17</v>
      </c>
      <c r="E668" s="68" t="s">
        <v>17</v>
      </c>
      <c r="F668" s="56">
        <v>232</v>
      </c>
      <c r="G668" s="56">
        <v>232</v>
      </c>
      <c r="H668" s="72" t="s">
        <v>665</v>
      </c>
      <c r="I668" s="56">
        <v>58</v>
      </c>
      <c r="J668" s="56">
        <v>4</v>
      </c>
      <c r="K668" s="42" t="s">
        <v>662</v>
      </c>
    </row>
    <row r="669" spans="1:11" s="103" customFormat="1" ht="27.75" customHeight="1" x14ac:dyDescent="0.25">
      <c r="A669" s="67" t="s">
        <v>666</v>
      </c>
      <c r="B669" s="68" t="s">
        <v>17</v>
      </c>
      <c r="C669" s="68" t="s">
        <v>17</v>
      </c>
      <c r="D669" s="68" t="s">
        <v>17</v>
      </c>
      <c r="E669" s="68" t="s">
        <v>17</v>
      </c>
      <c r="F669" s="56">
        <v>2178</v>
      </c>
      <c r="G669" s="56">
        <v>2178</v>
      </c>
      <c r="H669" s="72" t="s">
        <v>667</v>
      </c>
      <c r="I669" s="56">
        <v>2178</v>
      </c>
      <c r="J669" s="56">
        <v>1</v>
      </c>
      <c r="K669" s="42" t="s">
        <v>587</v>
      </c>
    </row>
    <row r="670" spans="1:11" s="44" customFormat="1" ht="42.6" customHeight="1" x14ac:dyDescent="0.25">
      <c r="A670" s="26" t="s">
        <v>548</v>
      </c>
      <c r="B670" s="66" t="s">
        <v>17</v>
      </c>
      <c r="C670" s="66" t="s">
        <v>17</v>
      </c>
      <c r="D670" s="66" t="s">
        <v>17</v>
      </c>
      <c r="E670" s="66" t="s">
        <v>17</v>
      </c>
      <c r="F670" s="31">
        <f>F671+F673+F750+F756</f>
        <v>160317</v>
      </c>
      <c r="G670" s="31">
        <f>G671+G673+G750+G756</f>
        <v>160317.00464</v>
      </c>
      <c r="H670" s="27" t="s">
        <v>17</v>
      </c>
      <c r="I670" s="27" t="s">
        <v>17</v>
      </c>
      <c r="J670" s="27" t="s">
        <v>17</v>
      </c>
      <c r="K670" s="27"/>
    </row>
    <row r="671" spans="1:11" s="33" customFormat="1" ht="52.8" x14ac:dyDescent="0.25">
      <c r="A671" s="82" t="s">
        <v>582</v>
      </c>
      <c r="B671" s="83" t="s">
        <v>17</v>
      </c>
      <c r="C671" s="83" t="s">
        <v>17</v>
      </c>
      <c r="D671" s="83" t="s">
        <v>17</v>
      </c>
      <c r="E671" s="83" t="s">
        <v>17</v>
      </c>
      <c r="F671" s="84">
        <f>F672</f>
        <v>110319</v>
      </c>
      <c r="G671" s="84">
        <f>G672</f>
        <v>110319</v>
      </c>
      <c r="H671" s="85" t="s">
        <v>17</v>
      </c>
      <c r="I671" s="86" t="s">
        <v>17</v>
      </c>
      <c r="J671" s="86" t="s">
        <v>17</v>
      </c>
      <c r="K671" s="86"/>
    </row>
    <row r="672" spans="1:11" s="73" customFormat="1" ht="13.2" x14ac:dyDescent="0.25">
      <c r="A672" s="87" t="s">
        <v>583</v>
      </c>
      <c r="B672" s="68" t="s">
        <v>17</v>
      </c>
      <c r="C672" s="68" t="s">
        <v>17</v>
      </c>
      <c r="D672" s="68" t="s">
        <v>17</v>
      </c>
      <c r="E672" s="68" t="s">
        <v>17</v>
      </c>
      <c r="F672" s="56">
        <v>110319</v>
      </c>
      <c r="G672" s="56">
        <v>110319</v>
      </c>
      <c r="H672" s="88" t="s">
        <v>17</v>
      </c>
      <c r="I672" s="71" t="s">
        <v>17</v>
      </c>
      <c r="J672" s="71" t="s">
        <v>17</v>
      </c>
      <c r="K672" s="71"/>
    </row>
    <row r="673" spans="1:11" s="33" customFormat="1" ht="26.4" x14ac:dyDescent="0.25">
      <c r="A673" s="82" t="s">
        <v>584</v>
      </c>
      <c r="B673" s="83" t="s">
        <v>17</v>
      </c>
      <c r="C673" s="83" t="s">
        <v>17</v>
      </c>
      <c r="D673" s="83" t="s">
        <v>17</v>
      </c>
      <c r="E673" s="83" t="s">
        <v>17</v>
      </c>
      <c r="F673" s="84">
        <v>26155</v>
      </c>
      <c r="G673" s="84">
        <f>SUM(G674:G749)</f>
        <v>26155.004640000003</v>
      </c>
      <c r="H673" s="89"/>
      <c r="I673" s="86" t="s">
        <v>17</v>
      </c>
      <c r="J673" s="86" t="s">
        <v>17</v>
      </c>
      <c r="K673" s="90"/>
    </row>
    <row r="674" spans="1:11" s="33" customFormat="1" x14ac:dyDescent="0.25">
      <c r="A674" s="104" t="s">
        <v>668</v>
      </c>
      <c r="B674" s="68" t="s">
        <v>17</v>
      </c>
      <c r="C674" s="68" t="s">
        <v>17</v>
      </c>
      <c r="D674" s="68" t="s">
        <v>17</v>
      </c>
      <c r="E674" s="68" t="s">
        <v>17</v>
      </c>
      <c r="F674" s="68" t="s">
        <v>17</v>
      </c>
      <c r="G674" s="94">
        <v>1449.75</v>
      </c>
      <c r="H674" s="104" t="s">
        <v>175</v>
      </c>
      <c r="I674" s="34">
        <v>96.65</v>
      </c>
      <c r="J674" s="34">
        <v>15</v>
      </c>
      <c r="K674" s="105" t="s">
        <v>669</v>
      </c>
    </row>
    <row r="675" spans="1:11" s="33" customFormat="1" x14ac:dyDescent="0.25">
      <c r="A675" s="104" t="s">
        <v>670</v>
      </c>
      <c r="B675" s="68" t="s">
        <v>17</v>
      </c>
      <c r="C675" s="68" t="s">
        <v>17</v>
      </c>
      <c r="D675" s="68" t="s">
        <v>17</v>
      </c>
      <c r="E675" s="68" t="s">
        <v>17</v>
      </c>
      <c r="F675" s="68" t="s">
        <v>17</v>
      </c>
      <c r="G675" s="94">
        <v>199.30500000000001</v>
      </c>
      <c r="H675" s="104" t="s">
        <v>180</v>
      </c>
      <c r="I675" s="34">
        <v>6.6435000000000004</v>
      </c>
      <c r="J675" s="34">
        <v>30</v>
      </c>
      <c r="K675" s="105" t="s">
        <v>669</v>
      </c>
    </row>
    <row r="676" spans="1:11" s="33" customFormat="1" x14ac:dyDescent="0.25">
      <c r="A676" s="104" t="s">
        <v>670</v>
      </c>
      <c r="B676" s="68" t="s">
        <v>17</v>
      </c>
      <c r="C676" s="68" t="s">
        <v>17</v>
      </c>
      <c r="D676" s="68" t="s">
        <v>17</v>
      </c>
      <c r="E676" s="68" t="s">
        <v>17</v>
      </c>
      <c r="F676" s="68" t="s">
        <v>17</v>
      </c>
      <c r="G676" s="94">
        <v>199.24800000000002</v>
      </c>
      <c r="H676" s="104" t="s">
        <v>180</v>
      </c>
      <c r="I676" s="34">
        <v>6.6416000000000004</v>
      </c>
      <c r="J676" s="34">
        <v>30</v>
      </c>
      <c r="K676" s="105" t="s">
        <v>671</v>
      </c>
    </row>
    <row r="677" spans="1:11" s="33" customFormat="1" x14ac:dyDescent="0.25">
      <c r="A677" s="104" t="s">
        <v>670</v>
      </c>
      <c r="B677" s="68" t="s">
        <v>17</v>
      </c>
      <c r="C677" s="68" t="s">
        <v>17</v>
      </c>
      <c r="D677" s="68" t="s">
        <v>17</v>
      </c>
      <c r="E677" s="68" t="s">
        <v>17</v>
      </c>
      <c r="F677" s="68" t="s">
        <v>17</v>
      </c>
      <c r="G677" s="94">
        <v>199.24800000000002</v>
      </c>
      <c r="H677" s="104" t="s">
        <v>180</v>
      </c>
      <c r="I677" s="34">
        <v>6.6416000000000004</v>
      </c>
      <c r="J677" s="34">
        <v>30</v>
      </c>
      <c r="K677" s="105" t="s">
        <v>671</v>
      </c>
    </row>
    <row r="678" spans="1:11" s="33" customFormat="1" x14ac:dyDescent="0.25">
      <c r="A678" s="104" t="s">
        <v>670</v>
      </c>
      <c r="B678" s="68" t="s">
        <v>17</v>
      </c>
      <c r="C678" s="68" t="s">
        <v>17</v>
      </c>
      <c r="D678" s="68" t="s">
        <v>17</v>
      </c>
      <c r="E678" s="68" t="s">
        <v>17</v>
      </c>
      <c r="F678" s="68" t="s">
        <v>17</v>
      </c>
      <c r="G678" s="94">
        <v>199.24800000000002</v>
      </c>
      <c r="H678" s="104" t="s">
        <v>180</v>
      </c>
      <c r="I678" s="34">
        <v>6.6416000000000004</v>
      </c>
      <c r="J678" s="34">
        <v>30</v>
      </c>
      <c r="K678" s="105" t="s">
        <v>672</v>
      </c>
    </row>
    <row r="679" spans="1:11" s="33" customFormat="1" x14ac:dyDescent="0.25">
      <c r="A679" s="104" t="s">
        <v>670</v>
      </c>
      <c r="B679" s="68" t="s">
        <v>17</v>
      </c>
      <c r="C679" s="68" t="s">
        <v>17</v>
      </c>
      <c r="D679" s="68" t="s">
        <v>17</v>
      </c>
      <c r="E679" s="68" t="s">
        <v>17</v>
      </c>
      <c r="F679" s="68" t="s">
        <v>17</v>
      </c>
      <c r="G679" s="94">
        <v>199.24800000000002</v>
      </c>
      <c r="H679" s="104" t="s">
        <v>180</v>
      </c>
      <c r="I679" s="34">
        <v>6.6416000000000004</v>
      </c>
      <c r="J679" s="34">
        <v>30</v>
      </c>
      <c r="K679" s="104" t="s">
        <v>673</v>
      </c>
    </row>
    <row r="680" spans="1:11" s="33" customFormat="1" x14ac:dyDescent="0.25">
      <c r="A680" s="104" t="s">
        <v>235</v>
      </c>
      <c r="B680" s="68" t="s">
        <v>17</v>
      </c>
      <c r="C680" s="68" t="s">
        <v>17</v>
      </c>
      <c r="D680" s="68" t="s">
        <v>17</v>
      </c>
      <c r="E680" s="68" t="s">
        <v>17</v>
      </c>
      <c r="F680" s="68" t="s">
        <v>17</v>
      </c>
      <c r="G680" s="94">
        <v>93.52000000000001</v>
      </c>
      <c r="H680" s="104" t="s">
        <v>180</v>
      </c>
      <c r="I680" s="34">
        <v>3.7408000000000001</v>
      </c>
      <c r="J680" s="34">
        <v>25</v>
      </c>
      <c r="K680" s="104" t="s">
        <v>671</v>
      </c>
    </row>
    <row r="681" spans="1:11" s="33" customFormat="1" x14ac:dyDescent="0.25">
      <c r="A681" s="104" t="s">
        <v>235</v>
      </c>
      <c r="B681" s="68" t="s">
        <v>17</v>
      </c>
      <c r="C681" s="68" t="s">
        <v>17</v>
      </c>
      <c r="D681" s="68" t="s">
        <v>17</v>
      </c>
      <c r="E681" s="68" t="s">
        <v>17</v>
      </c>
      <c r="F681" s="68" t="s">
        <v>17</v>
      </c>
      <c r="G681" s="94">
        <v>93.52000000000001</v>
      </c>
      <c r="H681" s="104" t="s">
        <v>180</v>
      </c>
      <c r="I681" s="34">
        <v>3.7408000000000001</v>
      </c>
      <c r="J681" s="34">
        <v>25</v>
      </c>
      <c r="K681" s="104" t="s">
        <v>671</v>
      </c>
    </row>
    <row r="682" spans="1:11" s="33" customFormat="1" x14ac:dyDescent="0.25">
      <c r="A682" s="104" t="s">
        <v>235</v>
      </c>
      <c r="B682" s="68" t="s">
        <v>17</v>
      </c>
      <c r="C682" s="68" t="s">
        <v>17</v>
      </c>
      <c r="D682" s="68" t="s">
        <v>17</v>
      </c>
      <c r="E682" s="68" t="s">
        <v>17</v>
      </c>
      <c r="F682" s="68" t="s">
        <v>17</v>
      </c>
      <c r="G682" s="94">
        <v>93.52000000000001</v>
      </c>
      <c r="H682" s="104" t="s">
        <v>180</v>
      </c>
      <c r="I682" s="34">
        <v>3.7408000000000001</v>
      </c>
      <c r="J682" s="34">
        <v>25</v>
      </c>
      <c r="K682" s="104" t="s">
        <v>672</v>
      </c>
    </row>
    <row r="683" spans="1:11" s="33" customFormat="1" x14ac:dyDescent="0.25">
      <c r="A683" s="104" t="s">
        <v>235</v>
      </c>
      <c r="B683" s="68" t="s">
        <v>17</v>
      </c>
      <c r="C683" s="68" t="s">
        <v>17</v>
      </c>
      <c r="D683" s="68" t="s">
        <v>17</v>
      </c>
      <c r="E683" s="68" t="s">
        <v>17</v>
      </c>
      <c r="F683" s="68" t="s">
        <v>17</v>
      </c>
      <c r="G683" s="94">
        <v>93.52000000000001</v>
      </c>
      <c r="H683" s="104" t="s">
        <v>180</v>
      </c>
      <c r="I683" s="34">
        <v>3.7408000000000001</v>
      </c>
      <c r="J683" s="34">
        <v>25</v>
      </c>
      <c r="K683" s="104" t="s">
        <v>673</v>
      </c>
    </row>
    <row r="684" spans="1:11" s="33" customFormat="1" x14ac:dyDescent="0.25">
      <c r="A684" s="104" t="s">
        <v>235</v>
      </c>
      <c r="B684" s="68" t="s">
        <v>17</v>
      </c>
      <c r="C684" s="68" t="s">
        <v>17</v>
      </c>
      <c r="D684" s="68" t="s">
        <v>17</v>
      </c>
      <c r="E684" s="68" t="s">
        <v>17</v>
      </c>
      <c r="F684" s="68" t="s">
        <v>17</v>
      </c>
      <c r="G684" s="94">
        <v>74.838399999999993</v>
      </c>
      <c r="H684" s="104" t="s">
        <v>180</v>
      </c>
      <c r="I684" s="34">
        <v>3.7419199999999999</v>
      </c>
      <c r="J684" s="34">
        <v>20</v>
      </c>
      <c r="K684" s="104" t="s">
        <v>669</v>
      </c>
    </row>
    <row r="685" spans="1:11" s="33" customFormat="1" x14ac:dyDescent="0.25">
      <c r="A685" s="104" t="s">
        <v>183</v>
      </c>
      <c r="B685" s="68" t="s">
        <v>17</v>
      </c>
      <c r="C685" s="68" t="s">
        <v>17</v>
      </c>
      <c r="D685" s="68" t="s">
        <v>17</v>
      </c>
      <c r="E685" s="68" t="s">
        <v>17</v>
      </c>
      <c r="F685" s="68" t="s">
        <v>17</v>
      </c>
      <c r="G685" s="94">
        <v>89.207999999999998</v>
      </c>
      <c r="H685" s="104" t="s">
        <v>180</v>
      </c>
      <c r="I685" s="34">
        <v>5.9471999999999996</v>
      </c>
      <c r="J685" s="34">
        <v>15</v>
      </c>
      <c r="K685" s="104" t="s">
        <v>669</v>
      </c>
    </row>
    <row r="686" spans="1:11" s="33" customFormat="1" x14ac:dyDescent="0.25">
      <c r="A686" s="104" t="s">
        <v>234</v>
      </c>
      <c r="B686" s="68" t="s">
        <v>17</v>
      </c>
      <c r="C686" s="68" t="s">
        <v>17</v>
      </c>
      <c r="D686" s="68" t="s">
        <v>17</v>
      </c>
      <c r="E686" s="68" t="s">
        <v>17</v>
      </c>
      <c r="F686" s="68" t="s">
        <v>17</v>
      </c>
      <c r="G686" s="94">
        <v>237.88799999999998</v>
      </c>
      <c r="H686" s="104" t="s">
        <v>180</v>
      </c>
      <c r="I686" s="34">
        <v>5.9471999999999996</v>
      </c>
      <c r="J686" s="34">
        <v>40</v>
      </c>
      <c r="K686" s="104" t="s">
        <v>669</v>
      </c>
    </row>
    <row r="687" spans="1:11" s="33" customFormat="1" x14ac:dyDescent="0.25">
      <c r="A687" s="104" t="s">
        <v>183</v>
      </c>
      <c r="B687" s="68" t="s">
        <v>17</v>
      </c>
      <c r="C687" s="68" t="s">
        <v>17</v>
      </c>
      <c r="D687" s="68" t="s">
        <v>17</v>
      </c>
      <c r="E687" s="68" t="s">
        <v>17</v>
      </c>
      <c r="F687" s="68" t="s">
        <v>17</v>
      </c>
      <c r="G687" s="94">
        <v>89.207999999999998</v>
      </c>
      <c r="H687" s="104" t="s">
        <v>180</v>
      </c>
      <c r="I687" s="34">
        <v>5.9471999999999996</v>
      </c>
      <c r="J687" s="34">
        <v>15</v>
      </c>
      <c r="K687" s="104" t="s">
        <v>671</v>
      </c>
    </row>
    <row r="688" spans="1:11" s="33" customFormat="1" x14ac:dyDescent="0.25">
      <c r="A688" s="104" t="s">
        <v>234</v>
      </c>
      <c r="B688" s="68" t="s">
        <v>17</v>
      </c>
      <c r="C688" s="68" t="s">
        <v>17</v>
      </c>
      <c r="D688" s="68" t="s">
        <v>17</v>
      </c>
      <c r="E688" s="68" t="s">
        <v>17</v>
      </c>
      <c r="F688" s="68" t="s">
        <v>17</v>
      </c>
      <c r="G688" s="94">
        <v>237.88799999999998</v>
      </c>
      <c r="H688" s="104" t="s">
        <v>180</v>
      </c>
      <c r="I688" s="34">
        <v>5.9471999999999996</v>
      </c>
      <c r="J688" s="34">
        <v>40</v>
      </c>
      <c r="K688" s="104" t="s">
        <v>671</v>
      </c>
    </row>
    <row r="689" spans="1:11" s="33" customFormat="1" x14ac:dyDescent="0.25">
      <c r="A689" s="104" t="s">
        <v>183</v>
      </c>
      <c r="B689" s="68" t="s">
        <v>17</v>
      </c>
      <c r="C689" s="68" t="s">
        <v>17</v>
      </c>
      <c r="D689" s="68" t="s">
        <v>17</v>
      </c>
      <c r="E689" s="68" t="s">
        <v>17</v>
      </c>
      <c r="F689" s="68" t="s">
        <v>17</v>
      </c>
      <c r="G689" s="94">
        <v>89.207999999999998</v>
      </c>
      <c r="H689" s="104" t="s">
        <v>180</v>
      </c>
      <c r="I689" s="34">
        <v>5.9471999999999996</v>
      </c>
      <c r="J689" s="34">
        <v>15</v>
      </c>
      <c r="K689" s="104" t="s">
        <v>671</v>
      </c>
    </row>
    <row r="690" spans="1:11" s="33" customFormat="1" x14ac:dyDescent="0.25">
      <c r="A690" s="104" t="s">
        <v>234</v>
      </c>
      <c r="B690" s="68" t="s">
        <v>17</v>
      </c>
      <c r="C690" s="68" t="s">
        <v>17</v>
      </c>
      <c r="D690" s="68" t="s">
        <v>17</v>
      </c>
      <c r="E690" s="68" t="s">
        <v>17</v>
      </c>
      <c r="F690" s="68" t="s">
        <v>17</v>
      </c>
      <c r="G690" s="94">
        <v>237.88799999999998</v>
      </c>
      <c r="H690" s="104" t="s">
        <v>180</v>
      </c>
      <c r="I690" s="34">
        <v>5.9471999999999996</v>
      </c>
      <c r="J690" s="34">
        <v>40</v>
      </c>
      <c r="K690" s="104" t="s">
        <v>671</v>
      </c>
    </row>
    <row r="691" spans="1:11" s="33" customFormat="1" x14ac:dyDescent="0.25">
      <c r="A691" s="104" t="s">
        <v>183</v>
      </c>
      <c r="B691" s="68" t="s">
        <v>17</v>
      </c>
      <c r="C691" s="68" t="s">
        <v>17</v>
      </c>
      <c r="D691" s="68" t="s">
        <v>17</v>
      </c>
      <c r="E691" s="68" t="s">
        <v>17</v>
      </c>
      <c r="F691" s="68" t="s">
        <v>17</v>
      </c>
      <c r="G691" s="94">
        <v>89.207999999999998</v>
      </c>
      <c r="H691" s="104" t="s">
        <v>180</v>
      </c>
      <c r="I691" s="34">
        <v>5.9471999999999996</v>
      </c>
      <c r="J691" s="34">
        <v>15</v>
      </c>
      <c r="K691" s="104" t="s">
        <v>672</v>
      </c>
    </row>
    <row r="692" spans="1:11" s="33" customFormat="1" x14ac:dyDescent="0.25">
      <c r="A692" s="104" t="s">
        <v>234</v>
      </c>
      <c r="B692" s="68" t="s">
        <v>17</v>
      </c>
      <c r="C692" s="68" t="s">
        <v>17</v>
      </c>
      <c r="D692" s="68" t="s">
        <v>17</v>
      </c>
      <c r="E692" s="68" t="s">
        <v>17</v>
      </c>
      <c r="F692" s="68" t="s">
        <v>17</v>
      </c>
      <c r="G692" s="94">
        <v>237.88799999999998</v>
      </c>
      <c r="H692" s="104" t="s">
        <v>180</v>
      </c>
      <c r="I692" s="34">
        <v>5.9471999999999996</v>
      </c>
      <c r="J692" s="34">
        <v>40</v>
      </c>
      <c r="K692" s="104" t="s">
        <v>672</v>
      </c>
    </row>
    <row r="693" spans="1:11" s="33" customFormat="1" x14ac:dyDescent="0.25">
      <c r="A693" s="104" t="s">
        <v>183</v>
      </c>
      <c r="B693" s="68" t="s">
        <v>17</v>
      </c>
      <c r="C693" s="68" t="s">
        <v>17</v>
      </c>
      <c r="D693" s="68" t="s">
        <v>17</v>
      </c>
      <c r="E693" s="68" t="s">
        <v>17</v>
      </c>
      <c r="F693" s="68" t="s">
        <v>17</v>
      </c>
      <c r="G693" s="94">
        <v>89.207999999999998</v>
      </c>
      <c r="H693" s="104" t="s">
        <v>180</v>
      </c>
      <c r="I693" s="34">
        <v>5.9471999999999996</v>
      </c>
      <c r="J693" s="34">
        <v>15</v>
      </c>
      <c r="K693" s="104" t="s">
        <v>673</v>
      </c>
    </row>
    <row r="694" spans="1:11" s="33" customFormat="1" x14ac:dyDescent="0.25">
      <c r="A694" s="104" t="s">
        <v>234</v>
      </c>
      <c r="B694" s="68" t="s">
        <v>17</v>
      </c>
      <c r="C694" s="68" t="s">
        <v>17</v>
      </c>
      <c r="D694" s="68" t="s">
        <v>17</v>
      </c>
      <c r="E694" s="68" t="s">
        <v>17</v>
      </c>
      <c r="F694" s="68" t="s">
        <v>17</v>
      </c>
      <c r="G694" s="94">
        <v>237.88799999999998</v>
      </c>
      <c r="H694" s="104" t="s">
        <v>180</v>
      </c>
      <c r="I694" s="34">
        <v>5.9471999999999996</v>
      </c>
      <c r="J694" s="34">
        <v>40</v>
      </c>
      <c r="K694" s="104" t="s">
        <v>673</v>
      </c>
    </row>
    <row r="695" spans="1:11" s="33" customFormat="1" x14ac:dyDescent="0.25">
      <c r="A695" s="104" t="s">
        <v>674</v>
      </c>
      <c r="B695" s="68" t="s">
        <v>17</v>
      </c>
      <c r="C695" s="68" t="s">
        <v>17</v>
      </c>
      <c r="D695" s="68" t="s">
        <v>17</v>
      </c>
      <c r="E695" s="68" t="s">
        <v>17</v>
      </c>
      <c r="F695" s="68" t="s">
        <v>17</v>
      </c>
      <c r="G695" s="94">
        <v>217.78788</v>
      </c>
      <c r="H695" s="104" t="s">
        <v>68</v>
      </c>
      <c r="I695" s="34">
        <v>7.2595960000000002</v>
      </c>
      <c r="J695" s="34">
        <v>30</v>
      </c>
      <c r="K695" s="104" t="s">
        <v>675</v>
      </c>
    </row>
    <row r="696" spans="1:11" s="33" customFormat="1" x14ac:dyDescent="0.25">
      <c r="A696" s="104" t="s">
        <v>674</v>
      </c>
      <c r="B696" s="68" t="s">
        <v>17</v>
      </c>
      <c r="C696" s="68" t="s">
        <v>17</v>
      </c>
      <c r="D696" s="68" t="s">
        <v>17</v>
      </c>
      <c r="E696" s="68" t="s">
        <v>17</v>
      </c>
      <c r="F696" s="68" t="s">
        <v>17</v>
      </c>
      <c r="G696" s="94">
        <v>217.78788</v>
      </c>
      <c r="H696" s="104" t="s">
        <v>68</v>
      </c>
      <c r="I696" s="34">
        <v>7.2595960000000002</v>
      </c>
      <c r="J696" s="34">
        <v>30</v>
      </c>
      <c r="K696" s="104" t="s">
        <v>673</v>
      </c>
    </row>
    <row r="697" spans="1:11" s="33" customFormat="1" x14ac:dyDescent="0.25">
      <c r="A697" s="104" t="s">
        <v>674</v>
      </c>
      <c r="B697" s="68" t="s">
        <v>17</v>
      </c>
      <c r="C697" s="68" t="s">
        <v>17</v>
      </c>
      <c r="D697" s="68" t="s">
        <v>17</v>
      </c>
      <c r="E697" s="68" t="s">
        <v>17</v>
      </c>
      <c r="F697" s="68" t="s">
        <v>17</v>
      </c>
      <c r="G697" s="94">
        <v>508.17578000000003</v>
      </c>
      <c r="H697" s="104" t="s">
        <v>68</v>
      </c>
      <c r="I697" s="34">
        <v>7.2596540000000003</v>
      </c>
      <c r="J697" s="34">
        <v>70</v>
      </c>
      <c r="K697" s="104" t="s">
        <v>669</v>
      </c>
    </row>
    <row r="698" spans="1:11" s="33" customFormat="1" x14ac:dyDescent="0.25">
      <c r="A698" s="104" t="s">
        <v>674</v>
      </c>
      <c r="B698" s="68" t="s">
        <v>17</v>
      </c>
      <c r="C698" s="68" t="s">
        <v>17</v>
      </c>
      <c r="D698" s="68" t="s">
        <v>17</v>
      </c>
      <c r="E698" s="68" t="s">
        <v>17</v>
      </c>
      <c r="F698" s="68" t="s">
        <v>17</v>
      </c>
      <c r="G698" s="94">
        <v>725.97579999999994</v>
      </c>
      <c r="H698" s="104" t="s">
        <v>68</v>
      </c>
      <c r="I698" s="34">
        <v>7.2597579999999997</v>
      </c>
      <c r="J698" s="34">
        <v>100</v>
      </c>
      <c r="K698" s="104" t="s">
        <v>671</v>
      </c>
    </row>
    <row r="699" spans="1:11" s="33" customFormat="1" x14ac:dyDescent="0.25">
      <c r="A699" s="104" t="s">
        <v>674</v>
      </c>
      <c r="B699" s="68" t="s">
        <v>17</v>
      </c>
      <c r="C699" s="68" t="s">
        <v>17</v>
      </c>
      <c r="D699" s="68" t="s">
        <v>17</v>
      </c>
      <c r="E699" s="68" t="s">
        <v>17</v>
      </c>
      <c r="F699" s="68" t="s">
        <v>17</v>
      </c>
      <c r="G699" s="94">
        <v>145.19999999999999</v>
      </c>
      <c r="H699" s="104" t="s">
        <v>68</v>
      </c>
      <c r="I699" s="34">
        <v>7.26</v>
      </c>
      <c r="J699" s="34">
        <v>20</v>
      </c>
      <c r="K699" s="104" t="s">
        <v>672</v>
      </c>
    </row>
    <row r="700" spans="1:11" s="33" customFormat="1" x14ac:dyDescent="0.25">
      <c r="A700" s="104" t="s">
        <v>676</v>
      </c>
      <c r="B700" s="68" t="s">
        <v>17</v>
      </c>
      <c r="C700" s="68" t="s">
        <v>17</v>
      </c>
      <c r="D700" s="68" t="s">
        <v>17</v>
      </c>
      <c r="E700" s="68" t="s">
        <v>17</v>
      </c>
      <c r="F700" s="68" t="s">
        <v>17</v>
      </c>
      <c r="G700" s="94">
        <v>478.24</v>
      </c>
      <c r="H700" s="104" t="s">
        <v>151</v>
      </c>
      <c r="I700" s="34">
        <v>4.7823999999999998E-2</v>
      </c>
      <c r="J700" s="34">
        <v>10000</v>
      </c>
      <c r="K700" s="104" t="s">
        <v>671</v>
      </c>
    </row>
    <row r="701" spans="1:11" s="33" customFormat="1" x14ac:dyDescent="0.25">
      <c r="A701" s="104" t="s">
        <v>676</v>
      </c>
      <c r="B701" s="68" t="s">
        <v>17</v>
      </c>
      <c r="C701" s="68" t="s">
        <v>17</v>
      </c>
      <c r="D701" s="68" t="s">
        <v>17</v>
      </c>
      <c r="E701" s="68" t="s">
        <v>17</v>
      </c>
      <c r="F701" s="68" t="s">
        <v>17</v>
      </c>
      <c r="G701" s="94">
        <v>478.24</v>
      </c>
      <c r="H701" s="104" t="s">
        <v>151</v>
      </c>
      <c r="I701" s="34">
        <v>4.7823999999999998E-2</v>
      </c>
      <c r="J701" s="34">
        <v>10000</v>
      </c>
      <c r="K701" s="104" t="s">
        <v>671</v>
      </c>
    </row>
    <row r="702" spans="1:11" s="33" customFormat="1" x14ac:dyDescent="0.25">
      <c r="A702" s="104" t="s">
        <v>676</v>
      </c>
      <c r="B702" s="68" t="s">
        <v>17</v>
      </c>
      <c r="C702" s="68" t="s">
        <v>17</v>
      </c>
      <c r="D702" s="68" t="s">
        <v>17</v>
      </c>
      <c r="E702" s="68" t="s">
        <v>17</v>
      </c>
      <c r="F702" s="68" t="s">
        <v>17</v>
      </c>
      <c r="G702" s="94">
        <v>478.24</v>
      </c>
      <c r="H702" s="104" t="s">
        <v>151</v>
      </c>
      <c r="I702" s="34">
        <v>4.7823999999999998E-2</v>
      </c>
      <c r="J702" s="34">
        <v>10000</v>
      </c>
      <c r="K702" s="104" t="s">
        <v>675</v>
      </c>
    </row>
    <row r="703" spans="1:11" s="33" customFormat="1" x14ac:dyDescent="0.25">
      <c r="A703" s="104" t="s">
        <v>676</v>
      </c>
      <c r="B703" s="68" t="s">
        <v>17</v>
      </c>
      <c r="C703" s="68" t="s">
        <v>17</v>
      </c>
      <c r="D703" s="68" t="s">
        <v>17</v>
      </c>
      <c r="E703" s="68" t="s">
        <v>17</v>
      </c>
      <c r="F703" s="68" t="s">
        <v>17</v>
      </c>
      <c r="G703" s="94">
        <v>478.24</v>
      </c>
      <c r="H703" s="104" t="s">
        <v>151</v>
      </c>
      <c r="I703" s="34">
        <v>4.7823999999999998E-2</v>
      </c>
      <c r="J703" s="34">
        <v>10000</v>
      </c>
      <c r="K703" s="104" t="s">
        <v>672</v>
      </c>
    </row>
    <row r="704" spans="1:11" s="33" customFormat="1" x14ac:dyDescent="0.25">
      <c r="A704" s="104" t="s">
        <v>676</v>
      </c>
      <c r="B704" s="68" t="s">
        <v>17</v>
      </c>
      <c r="C704" s="68" t="s">
        <v>17</v>
      </c>
      <c r="D704" s="68" t="s">
        <v>17</v>
      </c>
      <c r="E704" s="68" t="s">
        <v>17</v>
      </c>
      <c r="F704" s="68" t="s">
        <v>17</v>
      </c>
      <c r="G704" s="94">
        <v>478.24</v>
      </c>
      <c r="H704" s="104" t="s">
        <v>151</v>
      </c>
      <c r="I704" s="34">
        <v>4.7823999999999998E-2</v>
      </c>
      <c r="J704" s="34">
        <v>10000</v>
      </c>
      <c r="K704" s="104" t="s">
        <v>673</v>
      </c>
    </row>
    <row r="705" spans="1:11" s="33" customFormat="1" x14ac:dyDescent="0.25">
      <c r="A705" s="104" t="s">
        <v>677</v>
      </c>
      <c r="B705" s="68" t="s">
        <v>17</v>
      </c>
      <c r="C705" s="68" t="s">
        <v>17</v>
      </c>
      <c r="D705" s="68" t="s">
        <v>17</v>
      </c>
      <c r="E705" s="68" t="s">
        <v>17</v>
      </c>
      <c r="F705" s="68" t="s">
        <v>17</v>
      </c>
      <c r="G705" s="94">
        <v>216.2028</v>
      </c>
      <c r="H705" s="104" t="s">
        <v>189</v>
      </c>
      <c r="I705" s="34">
        <v>0.54050699999999996</v>
      </c>
      <c r="J705" s="34">
        <v>400</v>
      </c>
      <c r="K705" s="104" t="s">
        <v>671</v>
      </c>
    </row>
    <row r="706" spans="1:11" s="33" customFormat="1" x14ac:dyDescent="0.25">
      <c r="A706" s="104" t="s">
        <v>677</v>
      </c>
      <c r="B706" s="68" t="s">
        <v>17</v>
      </c>
      <c r="C706" s="68" t="s">
        <v>17</v>
      </c>
      <c r="D706" s="68" t="s">
        <v>17</v>
      </c>
      <c r="E706" s="68" t="s">
        <v>17</v>
      </c>
      <c r="F706" s="68" t="s">
        <v>17</v>
      </c>
      <c r="G706" s="94">
        <v>54.050699999999999</v>
      </c>
      <c r="H706" s="104" t="s">
        <v>189</v>
      </c>
      <c r="I706" s="34">
        <v>0.54050699999999996</v>
      </c>
      <c r="J706" s="34">
        <v>100</v>
      </c>
      <c r="K706" s="104" t="s">
        <v>672</v>
      </c>
    </row>
    <row r="707" spans="1:11" s="33" customFormat="1" x14ac:dyDescent="0.25">
      <c r="A707" s="104" t="s">
        <v>677</v>
      </c>
      <c r="B707" s="68" t="s">
        <v>17</v>
      </c>
      <c r="C707" s="68" t="s">
        <v>17</v>
      </c>
      <c r="D707" s="68" t="s">
        <v>17</v>
      </c>
      <c r="E707" s="68" t="s">
        <v>17</v>
      </c>
      <c r="F707" s="68" t="s">
        <v>17</v>
      </c>
      <c r="G707" s="94">
        <v>162.15209999999999</v>
      </c>
      <c r="H707" s="104" t="s">
        <v>189</v>
      </c>
      <c r="I707" s="34">
        <v>0.54050699999999996</v>
      </c>
      <c r="J707" s="34">
        <v>300</v>
      </c>
      <c r="K707" s="104" t="s">
        <v>669</v>
      </c>
    </row>
    <row r="708" spans="1:11" s="33" customFormat="1" x14ac:dyDescent="0.25">
      <c r="A708" s="104" t="s">
        <v>677</v>
      </c>
      <c r="B708" s="68" t="s">
        <v>17</v>
      </c>
      <c r="C708" s="68" t="s">
        <v>17</v>
      </c>
      <c r="D708" s="68" t="s">
        <v>17</v>
      </c>
      <c r="E708" s="68" t="s">
        <v>17</v>
      </c>
      <c r="F708" s="68" t="s">
        <v>17</v>
      </c>
      <c r="G708" s="94">
        <v>162.15209999999999</v>
      </c>
      <c r="H708" s="104" t="s">
        <v>189</v>
      </c>
      <c r="I708" s="34">
        <v>0.54050699999999996</v>
      </c>
      <c r="J708" s="34">
        <v>300</v>
      </c>
      <c r="K708" s="104" t="s">
        <v>675</v>
      </c>
    </row>
    <row r="709" spans="1:11" s="33" customFormat="1" x14ac:dyDescent="0.25">
      <c r="A709" s="104" t="s">
        <v>677</v>
      </c>
      <c r="B709" s="68" t="s">
        <v>17</v>
      </c>
      <c r="C709" s="68" t="s">
        <v>17</v>
      </c>
      <c r="D709" s="68" t="s">
        <v>17</v>
      </c>
      <c r="E709" s="68" t="s">
        <v>17</v>
      </c>
      <c r="F709" s="68" t="s">
        <v>17</v>
      </c>
      <c r="G709" s="94">
        <v>108.1014</v>
      </c>
      <c r="H709" s="104" t="s">
        <v>189</v>
      </c>
      <c r="I709" s="34">
        <v>0.54050699999999996</v>
      </c>
      <c r="J709" s="34">
        <v>200</v>
      </c>
      <c r="K709" s="104" t="s">
        <v>673</v>
      </c>
    </row>
    <row r="710" spans="1:11" s="33" customFormat="1" x14ac:dyDescent="0.25">
      <c r="A710" s="104" t="s">
        <v>258</v>
      </c>
      <c r="B710" s="68" t="s">
        <v>17</v>
      </c>
      <c r="C710" s="68" t="s">
        <v>17</v>
      </c>
      <c r="D710" s="68" t="s">
        <v>17</v>
      </c>
      <c r="E710" s="68" t="s">
        <v>17</v>
      </c>
      <c r="F710" s="68" t="s">
        <v>17</v>
      </c>
      <c r="G710" s="94">
        <v>55.776000000000003</v>
      </c>
      <c r="H710" s="104" t="s">
        <v>189</v>
      </c>
      <c r="I710" s="34">
        <v>2.7888000000000002</v>
      </c>
      <c r="J710" s="34">
        <v>20</v>
      </c>
      <c r="K710" s="104" t="s">
        <v>671</v>
      </c>
    </row>
    <row r="711" spans="1:11" s="33" customFormat="1" x14ac:dyDescent="0.25">
      <c r="A711" s="104" t="s">
        <v>258</v>
      </c>
      <c r="B711" s="68" t="s">
        <v>17</v>
      </c>
      <c r="C711" s="68" t="s">
        <v>17</v>
      </c>
      <c r="D711" s="68" t="s">
        <v>17</v>
      </c>
      <c r="E711" s="68" t="s">
        <v>17</v>
      </c>
      <c r="F711" s="68" t="s">
        <v>17</v>
      </c>
      <c r="G711" s="94">
        <v>55.776000000000003</v>
      </c>
      <c r="H711" s="104" t="s">
        <v>189</v>
      </c>
      <c r="I711" s="34">
        <v>2.7888000000000002</v>
      </c>
      <c r="J711" s="34">
        <v>20</v>
      </c>
      <c r="K711" s="104" t="s">
        <v>672</v>
      </c>
    </row>
    <row r="712" spans="1:11" s="33" customFormat="1" x14ac:dyDescent="0.25">
      <c r="A712" s="104" t="s">
        <v>258</v>
      </c>
      <c r="B712" s="68" t="s">
        <v>17</v>
      </c>
      <c r="C712" s="68" t="s">
        <v>17</v>
      </c>
      <c r="D712" s="68" t="s">
        <v>17</v>
      </c>
      <c r="E712" s="68" t="s">
        <v>17</v>
      </c>
      <c r="F712" s="68" t="s">
        <v>17</v>
      </c>
      <c r="G712" s="94">
        <v>83.664000000000001</v>
      </c>
      <c r="H712" s="104" t="s">
        <v>189</v>
      </c>
      <c r="I712" s="34">
        <v>2.7888000000000002</v>
      </c>
      <c r="J712" s="34">
        <v>30</v>
      </c>
      <c r="K712" s="104" t="s">
        <v>669</v>
      </c>
    </row>
    <row r="713" spans="1:11" s="33" customFormat="1" x14ac:dyDescent="0.25">
      <c r="A713" s="104" t="s">
        <v>258</v>
      </c>
      <c r="B713" s="68" t="s">
        <v>17</v>
      </c>
      <c r="C713" s="68" t="s">
        <v>17</v>
      </c>
      <c r="D713" s="68" t="s">
        <v>17</v>
      </c>
      <c r="E713" s="68" t="s">
        <v>17</v>
      </c>
      <c r="F713" s="68" t="s">
        <v>17</v>
      </c>
      <c r="G713" s="94">
        <v>55.776000000000003</v>
      </c>
      <c r="H713" s="104" t="s">
        <v>189</v>
      </c>
      <c r="I713" s="34">
        <v>2.7888000000000002</v>
      </c>
      <c r="J713" s="34">
        <v>20</v>
      </c>
      <c r="K713" s="104" t="s">
        <v>675</v>
      </c>
    </row>
    <row r="714" spans="1:11" s="33" customFormat="1" x14ac:dyDescent="0.25">
      <c r="A714" s="104" t="s">
        <v>258</v>
      </c>
      <c r="B714" s="68" t="s">
        <v>17</v>
      </c>
      <c r="C714" s="68" t="s">
        <v>17</v>
      </c>
      <c r="D714" s="68" t="s">
        <v>17</v>
      </c>
      <c r="E714" s="68" t="s">
        <v>17</v>
      </c>
      <c r="F714" s="68" t="s">
        <v>17</v>
      </c>
      <c r="G714" s="94">
        <v>27.888000000000002</v>
      </c>
      <c r="H714" s="104" t="s">
        <v>189</v>
      </c>
      <c r="I714" s="34">
        <v>2.7888000000000002</v>
      </c>
      <c r="J714" s="34">
        <v>10</v>
      </c>
      <c r="K714" s="104" t="s">
        <v>673</v>
      </c>
    </row>
    <row r="715" spans="1:11" s="33" customFormat="1" x14ac:dyDescent="0.25">
      <c r="A715" s="104" t="s">
        <v>678</v>
      </c>
      <c r="B715" s="68" t="s">
        <v>17</v>
      </c>
      <c r="C715" s="68" t="s">
        <v>17</v>
      </c>
      <c r="D715" s="68" t="s">
        <v>17</v>
      </c>
      <c r="E715" s="68" t="s">
        <v>17</v>
      </c>
      <c r="F715" s="68" t="s">
        <v>17</v>
      </c>
      <c r="G715" s="94">
        <v>224.00000000000003</v>
      </c>
      <c r="H715" s="104" t="s">
        <v>189</v>
      </c>
      <c r="I715" s="34">
        <v>4.4800000000000004</v>
      </c>
      <c r="J715" s="34">
        <v>50</v>
      </c>
      <c r="K715" s="104" t="s">
        <v>671</v>
      </c>
    </row>
    <row r="716" spans="1:11" s="33" customFormat="1" x14ac:dyDescent="0.25">
      <c r="A716" s="104" t="s">
        <v>678</v>
      </c>
      <c r="B716" s="68" t="s">
        <v>17</v>
      </c>
      <c r="C716" s="68" t="s">
        <v>17</v>
      </c>
      <c r="D716" s="68" t="s">
        <v>17</v>
      </c>
      <c r="E716" s="68" t="s">
        <v>17</v>
      </c>
      <c r="F716" s="68" t="s">
        <v>17</v>
      </c>
      <c r="G716" s="94">
        <v>134.4</v>
      </c>
      <c r="H716" s="104" t="s">
        <v>189</v>
      </c>
      <c r="I716" s="34">
        <v>4.4800000000000004</v>
      </c>
      <c r="J716" s="34">
        <v>30</v>
      </c>
      <c r="K716" s="104" t="s">
        <v>672</v>
      </c>
    </row>
    <row r="717" spans="1:11" s="33" customFormat="1" x14ac:dyDescent="0.25">
      <c r="A717" s="104" t="s">
        <v>678</v>
      </c>
      <c r="B717" s="68" t="s">
        <v>17</v>
      </c>
      <c r="C717" s="68" t="s">
        <v>17</v>
      </c>
      <c r="D717" s="68" t="s">
        <v>17</v>
      </c>
      <c r="E717" s="68" t="s">
        <v>17</v>
      </c>
      <c r="F717" s="68" t="s">
        <v>17</v>
      </c>
      <c r="G717" s="94">
        <v>268.8</v>
      </c>
      <c r="H717" s="104" t="s">
        <v>189</v>
      </c>
      <c r="I717" s="34">
        <v>4.4800000000000004</v>
      </c>
      <c r="J717" s="34">
        <v>60</v>
      </c>
      <c r="K717" s="104" t="s">
        <v>669</v>
      </c>
    </row>
    <row r="718" spans="1:11" s="33" customFormat="1" x14ac:dyDescent="0.25">
      <c r="A718" s="104" t="s">
        <v>678</v>
      </c>
      <c r="B718" s="68" t="s">
        <v>17</v>
      </c>
      <c r="C718" s="68" t="s">
        <v>17</v>
      </c>
      <c r="D718" s="68" t="s">
        <v>17</v>
      </c>
      <c r="E718" s="68" t="s">
        <v>17</v>
      </c>
      <c r="F718" s="68" t="s">
        <v>17</v>
      </c>
      <c r="G718" s="94">
        <v>179.20000000000002</v>
      </c>
      <c r="H718" s="104" t="s">
        <v>189</v>
      </c>
      <c r="I718" s="34">
        <v>4.4800000000000004</v>
      </c>
      <c r="J718" s="34">
        <v>40</v>
      </c>
      <c r="K718" s="104" t="s">
        <v>675</v>
      </c>
    </row>
    <row r="719" spans="1:11" s="33" customFormat="1" x14ac:dyDescent="0.25">
      <c r="A719" s="104" t="s">
        <v>678</v>
      </c>
      <c r="B719" s="68" t="s">
        <v>17</v>
      </c>
      <c r="C719" s="68" t="s">
        <v>17</v>
      </c>
      <c r="D719" s="68" t="s">
        <v>17</v>
      </c>
      <c r="E719" s="68" t="s">
        <v>17</v>
      </c>
      <c r="F719" s="68" t="s">
        <v>17</v>
      </c>
      <c r="G719" s="94">
        <v>89.600000000000009</v>
      </c>
      <c r="H719" s="104" t="s">
        <v>189</v>
      </c>
      <c r="I719" s="34">
        <v>4.4800000000000004</v>
      </c>
      <c r="J719" s="34">
        <v>20</v>
      </c>
      <c r="K719" s="104" t="s">
        <v>673</v>
      </c>
    </row>
    <row r="720" spans="1:11" s="33" customFormat="1" x14ac:dyDescent="0.25">
      <c r="A720" s="104" t="s">
        <v>679</v>
      </c>
      <c r="B720" s="68" t="s">
        <v>17</v>
      </c>
      <c r="C720" s="68" t="s">
        <v>17</v>
      </c>
      <c r="D720" s="68" t="s">
        <v>17</v>
      </c>
      <c r="E720" s="68" t="s">
        <v>17</v>
      </c>
      <c r="F720" s="68" t="s">
        <v>17</v>
      </c>
      <c r="G720" s="94">
        <v>537.6</v>
      </c>
      <c r="H720" s="104" t="s">
        <v>189</v>
      </c>
      <c r="I720" s="34">
        <v>53.76</v>
      </c>
      <c r="J720" s="34">
        <v>10</v>
      </c>
      <c r="K720" s="104" t="s">
        <v>671</v>
      </c>
    </row>
    <row r="721" spans="1:11" s="33" customFormat="1" x14ac:dyDescent="0.25">
      <c r="A721" s="104" t="s">
        <v>680</v>
      </c>
      <c r="B721" s="68" t="s">
        <v>17</v>
      </c>
      <c r="C721" s="68" t="s">
        <v>17</v>
      </c>
      <c r="D721" s="68" t="s">
        <v>17</v>
      </c>
      <c r="E721" s="68" t="s">
        <v>17</v>
      </c>
      <c r="F721" s="68" t="s">
        <v>17</v>
      </c>
      <c r="G721" s="94">
        <v>806.4</v>
      </c>
      <c r="H721" s="104" t="s">
        <v>189</v>
      </c>
      <c r="I721" s="34">
        <v>53.76</v>
      </c>
      <c r="J721" s="34">
        <v>15</v>
      </c>
      <c r="K721" s="104" t="s">
        <v>669</v>
      </c>
    </row>
    <row r="722" spans="1:11" s="33" customFormat="1" x14ac:dyDescent="0.25">
      <c r="A722" s="104" t="s">
        <v>679</v>
      </c>
      <c r="B722" s="68" t="s">
        <v>17</v>
      </c>
      <c r="C722" s="68" t="s">
        <v>17</v>
      </c>
      <c r="D722" s="68" t="s">
        <v>17</v>
      </c>
      <c r="E722" s="68" t="s">
        <v>17</v>
      </c>
      <c r="F722" s="68" t="s">
        <v>17</v>
      </c>
      <c r="G722" s="94">
        <v>268.8</v>
      </c>
      <c r="H722" s="104" t="s">
        <v>189</v>
      </c>
      <c r="I722" s="34">
        <v>53.76</v>
      </c>
      <c r="J722" s="34">
        <v>5</v>
      </c>
      <c r="K722" s="104" t="s">
        <v>675</v>
      </c>
    </row>
    <row r="723" spans="1:11" s="33" customFormat="1" x14ac:dyDescent="0.25">
      <c r="A723" s="104" t="s">
        <v>679</v>
      </c>
      <c r="B723" s="68" t="s">
        <v>17</v>
      </c>
      <c r="C723" s="68" t="s">
        <v>17</v>
      </c>
      <c r="D723" s="68" t="s">
        <v>17</v>
      </c>
      <c r="E723" s="68" t="s">
        <v>17</v>
      </c>
      <c r="F723" s="68" t="s">
        <v>17</v>
      </c>
      <c r="G723" s="94">
        <v>268.8</v>
      </c>
      <c r="H723" s="104" t="s">
        <v>189</v>
      </c>
      <c r="I723" s="34">
        <v>53.76</v>
      </c>
      <c r="J723" s="34">
        <v>5</v>
      </c>
      <c r="K723" s="104" t="s">
        <v>673</v>
      </c>
    </row>
    <row r="724" spans="1:11" s="33" customFormat="1" x14ac:dyDescent="0.25">
      <c r="A724" s="104" t="s">
        <v>679</v>
      </c>
      <c r="B724" s="68" t="s">
        <v>17</v>
      </c>
      <c r="C724" s="68" t="s">
        <v>17</v>
      </c>
      <c r="D724" s="68" t="s">
        <v>17</v>
      </c>
      <c r="E724" s="68" t="s">
        <v>17</v>
      </c>
      <c r="F724" s="68" t="s">
        <v>17</v>
      </c>
      <c r="G724" s="94">
        <v>806.4</v>
      </c>
      <c r="H724" s="104" t="s">
        <v>189</v>
      </c>
      <c r="I724" s="34">
        <v>100.8</v>
      </c>
      <c r="J724" s="34">
        <v>8</v>
      </c>
      <c r="K724" s="104" t="s">
        <v>671</v>
      </c>
    </row>
    <row r="725" spans="1:11" s="33" customFormat="1" x14ac:dyDescent="0.25">
      <c r="A725" s="104" t="s">
        <v>681</v>
      </c>
      <c r="B725" s="68" t="s">
        <v>17</v>
      </c>
      <c r="C725" s="68" t="s">
        <v>17</v>
      </c>
      <c r="D725" s="68" t="s">
        <v>17</v>
      </c>
      <c r="E725" s="68" t="s">
        <v>17</v>
      </c>
      <c r="F725" s="68" t="s">
        <v>17</v>
      </c>
      <c r="G725" s="94">
        <v>3811.5</v>
      </c>
      <c r="H725" s="104" t="s">
        <v>189</v>
      </c>
      <c r="I725" s="34">
        <v>2.5409999999999999</v>
      </c>
      <c r="J725" s="34">
        <v>1500</v>
      </c>
      <c r="K725" s="104" t="s">
        <v>187</v>
      </c>
    </row>
    <row r="726" spans="1:11" s="33" customFormat="1" x14ac:dyDescent="0.25">
      <c r="A726" s="104" t="s">
        <v>678</v>
      </c>
      <c r="B726" s="68" t="s">
        <v>17</v>
      </c>
      <c r="C726" s="68" t="s">
        <v>17</v>
      </c>
      <c r="D726" s="68" t="s">
        <v>17</v>
      </c>
      <c r="E726" s="68" t="s">
        <v>17</v>
      </c>
      <c r="F726" s="68" t="s">
        <v>17</v>
      </c>
      <c r="G726" s="94">
        <v>179.20000000000002</v>
      </c>
      <c r="H726" s="104" t="s">
        <v>189</v>
      </c>
      <c r="I726" s="34">
        <v>4.4800000000000004</v>
      </c>
      <c r="J726" s="34">
        <v>40</v>
      </c>
      <c r="K726" s="104" t="s">
        <v>671</v>
      </c>
    </row>
    <row r="727" spans="1:11" s="33" customFormat="1" x14ac:dyDescent="0.25">
      <c r="A727" s="104" t="s">
        <v>678</v>
      </c>
      <c r="B727" s="68" t="s">
        <v>17</v>
      </c>
      <c r="C727" s="68" t="s">
        <v>17</v>
      </c>
      <c r="D727" s="68" t="s">
        <v>17</v>
      </c>
      <c r="E727" s="68" t="s">
        <v>17</v>
      </c>
      <c r="F727" s="68" t="s">
        <v>17</v>
      </c>
      <c r="G727" s="94">
        <v>179.20000000000002</v>
      </c>
      <c r="H727" s="104" t="s">
        <v>189</v>
      </c>
      <c r="I727" s="34">
        <v>4.4800000000000004</v>
      </c>
      <c r="J727" s="34">
        <v>40</v>
      </c>
      <c r="K727" s="104" t="s">
        <v>671</v>
      </c>
    </row>
    <row r="728" spans="1:11" s="33" customFormat="1" x14ac:dyDescent="0.25">
      <c r="A728" s="104" t="s">
        <v>678</v>
      </c>
      <c r="B728" s="68" t="s">
        <v>17</v>
      </c>
      <c r="C728" s="68" t="s">
        <v>17</v>
      </c>
      <c r="D728" s="68" t="s">
        <v>17</v>
      </c>
      <c r="E728" s="68" t="s">
        <v>17</v>
      </c>
      <c r="F728" s="68" t="s">
        <v>17</v>
      </c>
      <c r="G728" s="94">
        <v>179.20000000000002</v>
      </c>
      <c r="H728" s="104" t="s">
        <v>189</v>
      </c>
      <c r="I728" s="34">
        <v>4.4800000000000004</v>
      </c>
      <c r="J728" s="34">
        <v>40</v>
      </c>
      <c r="K728" s="104" t="s">
        <v>671</v>
      </c>
    </row>
    <row r="729" spans="1:11" s="33" customFormat="1" x14ac:dyDescent="0.25">
      <c r="A729" s="104" t="s">
        <v>678</v>
      </c>
      <c r="B729" s="68" t="s">
        <v>17</v>
      </c>
      <c r="C729" s="68" t="s">
        <v>17</v>
      </c>
      <c r="D729" s="68" t="s">
        <v>17</v>
      </c>
      <c r="E729" s="68" t="s">
        <v>17</v>
      </c>
      <c r="F729" s="68" t="s">
        <v>17</v>
      </c>
      <c r="G729" s="94">
        <v>179.20000000000002</v>
      </c>
      <c r="H729" s="104" t="s">
        <v>189</v>
      </c>
      <c r="I729" s="34">
        <v>4.4800000000000004</v>
      </c>
      <c r="J729" s="34">
        <v>40</v>
      </c>
      <c r="K729" s="104" t="s">
        <v>669</v>
      </c>
    </row>
    <row r="730" spans="1:11" s="33" customFormat="1" x14ac:dyDescent="0.25">
      <c r="A730" s="104" t="s">
        <v>678</v>
      </c>
      <c r="B730" s="68" t="s">
        <v>17</v>
      </c>
      <c r="C730" s="68" t="s">
        <v>17</v>
      </c>
      <c r="D730" s="68" t="s">
        <v>17</v>
      </c>
      <c r="E730" s="68" t="s">
        <v>17</v>
      </c>
      <c r="F730" s="68" t="s">
        <v>17</v>
      </c>
      <c r="G730" s="94">
        <v>179.20000000000002</v>
      </c>
      <c r="H730" s="104" t="s">
        <v>189</v>
      </c>
      <c r="I730" s="34">
        <v>4.4800000000000004</v>
      </c>
      <c r="J730" s="34">
        <v>40</v>
      </c>
      <c r="K730" s="104" t="s">
        <v>672</v>
      </c>
    </row>
    <row r="731" spans="1:11" s="33" customFormat="1" x14ac:dyDescent="0.25">
      <c r="A731" s="104" t="s">
        <v>682</v>
      </c>
      <c r="B731" s="68" t="s">
        <v>17</v>
      </c>
      <c r="C731" s="68" t="s">
        <v>17</v>
      </c>
      <c r="D731" s="68" t="s">
        <v>17</v>
      </c>
      <c r="E731" s="68" t="s">
        <v>17</v>
      </c>
      <c r="F731" s="68" t="s">
        <v>17</v>
      </c>
      <c r="G731" s="94">
        <v>1484</v>
      </c>
      <c r="H731" s="104" t="s">
        <v>189</v>
      </c>
      <c r="I731" s="34">
        <v>11.872</v>
      </c>
      <c r="J731" s="34">
        <v>125</v>
      </c>
      <c r="K731" s="104" t="s">
        <v>187</v>
      </c>
    </row>
    <row r="732" spans="1:11" s="33" customFormat="1" x14ac:dyDescent="0.25">
      <c r="A732" s="104" t="s">
        <v>683</v>
      </c>
      <c r="B732" s="68" t="s">
        <v>17</v>
      </c>
      <c r="C732" s="68" t="s">
        <v>17</v>
      </c>
      <c r="D732" s="68" t="s">
        <v>17</v>
      </c>
      <c r="E732" s="68" t="s">
        <v>17</v>
      </c>
      <c r="F732" s="68" t="s">
        <v>17</v>
      </c>
      <c r="G732" s="94">
        <v>1495.8720000000001</v>
      </c>
      <c r="H732" s="104" t="s">
        <v>189</v>
      </c>
      <c r="I732" s="34">
        <v>11.872</v>
      </c>
      <c r="J732" s="34">
        <v>126</v>
      </c>
      <c r="K732" s="104" t="s">
        <v>187</v>
      </c>
    </row>
    <row r="733" spans="1:11" s="33" customFormat="1" x14ac:dyDescent="0.25">
      <c r="A733" s="104" t="s">
        <v>684</v>
      </c>
      <c r="B733" s="68" t="s">
        <v>17</v>
      </c>
      <c r="C733" s="68" t="s">
        <v>17</v>
      </c>
      <c r="D733" s="68" t="s">
        <v>17</v>
      </c>
      <c r="E733" s="68" t="s">
        <v>17</v>
      </c>
      <c r="F733" s="68" t="s">
        <v>17</v>
      </c>
      <c r="G733" s="94">
        <v>1652.5152</v>
      </c>
      <c r="H733" s="104" t="s">
        <v>189</v>
      </c>
      <c r="I733" s="34">
        <v>13.1152</v>
      </c>
      <c r="J733" s="34">
        <v>126</v>
      </c>
      <c r="K733" s="104" t="s">
        <v>187</v>
      </c>
    </row>
    <row r="734" spans="1:11" s="33" customFormat="1" x14ac:dyDescent="0.25">
      <c r="A734" s="106" t="s">
        <v>685</v>
      </c>
      <c r="B734" s="68" t="s">
        <v>17</v>
      </c>
      <c r="C734" s="68" t="s">
        <v>17</v>
      </c>
      <c r="D734" s="68" t="s">
        <v>17</v>
      </c>
      <c r="E734" s="68" t="s">
        <v>17</v>
      </c>
      <c r="F734" s="68" t="s">
        <v>17</v>
      </c>
      <c r="G734" s="34">
        <v>132.02000000000001</v>
      </c>
      <c r="H734" s="106" t="s">
        <v>228</v>
      </c>
      <c r="I734" s="34">
        <v>0.1148</v>
      </c>
      <c r="J734" s="34">
        <v>1150</v>
      </c>
      <c r="K734" s="104" t="s">
        <v>671</v>
      </c>
    </row>
    <row r="735" spans="1:11" s="33" customFormat="1" x14ac:dyDescent="0.25">
      <c r="A735" s="104" t="s">
        <v>685</v>
      </c>
      <c r="B735" s="68" t="s">
        <v>17</v>
      </c>
      <c r="C735" s="68" t="s">
        <v>17</v>
      </c>
      <c r="D735" s="68" t="s">
        <v>17</v>
      </c>
      <c r="E735" s="68" t="s">
        <v>17</v>
      </c>
      <c r="F735" s="68" t="s">
        <v>17</v>
      </c>
      <c r="G735" s="94">
        <v>287</v>
      </c>
      <c r="H735" s="104" t="s">
        <v>228</v>
      </c>
      <c r="I735" s="34">
        <v>0.1148</v>
      </c>
      <c r="J735" s="34">
        <v>2500</v>
      </c>
      <c r="K735" s="104" t="s">
        <v>671</v>
      </c>
    </row>
    <row r="736" spans="1:11" s="33" customFormat="1" x14ac:dyDescent="0.25">
      <c r="A736" s="104" t="s">
        <v>685</v>
      </c>
      <c r="B736" s="68" t="s">
        <v>17</v>
      </c>
      <c r="C736" s="68" t="s">
        <v>17</v>
      </c>
      <c r="D736" s="68" t="s">
        <v>17</v>
      </c>
      <c r="E736" s="68" t="s">
        <v>17</v>
      </c>
      <c r="F736" s="68" t="s">
        <v>17</v>
      </c>
      <c r="G736" s="94">
        <v>287</v>
      </c>
      <c r="H736" s="104" t="s">
        <v>228</v>
      </c>
      <c r="I736" s="34">
        <v>0.1148</v>
      </c>
      <c r="J736" s="34">
        <v>2500</v>
      </c>
      <c r="K736" s="104" t="s">
        <v>675</v>
      </c>
    </row>
    <row r="737" spans="1:11" s="33" customFormat="1" x14ac:dyDescent="0.25">
      <c r="A737" s="104" t="s">
        <v>685</v>
      </c>
      <c r="B737" s="68" t="s">
        <v>17</v>
      </c>
      <c r="C737" s="68" t="s">
        <v>17</v>
      </c>
      <c r="D737" s="68" t="s">
        <v>17</v>
      </c>
      <c r="E737" s="68" t="s">
        <v>17</v>
      </c>
      <c r="F737" s="68" t="s">
        <v>17</v>
      </c>
      <c r="G737" s="94">
        <v>287</v>
      </c>
      <c r="H737" s="104" t="s">
        <v>228</v>
      </c>
      <c r="I737" s="34">
        <v>0.1148</v>
      </c>
      <c r="J737" s="34">
        <v>2500</v>
      </c>
      <c r="K737" s="104" t="s">
        <v>672</v>
      </c>
    </row>
    <row r="738" spans="1:11" s="33" customFormat="1" x14ac:dyDescent="0.25">
      <c r="A738" s="104" t="s">
        <v>685</v>
      </c>
      <c r="B738" s="68" t="s">
        <v>17</v>
      </c>
      <c r="C738" s="68" t="s">
        <v>17</v>
      </c>
      <c r="D738" s="68" t="s">
        <v>17</v>
      </c>
      <c r="E738" s="68" t="s">
        <v>17</v>
      </c>
      <c r="F738" s="68" t="s">
        <v>17</v>
      </c>
      <c r="G738" s="94">
        <v>287</v>
      </c>
      <c r="H738" s="104" t="s">
        <v>228</v>
      </c>
      <c r="I738" s="34">
        <v>0.1148</v>
      </c>
      <c r="J738" s="34">
        <v>2500</v>
      </c>
      <c r="K738" s="104" t="s">
        <v>673</v>
      </c>
    </row>
    <row r="739" spans="1:11" s="33" customFormat="1" x14ac:dyDescent="0.25">
      <c r="A739" s="104" t="s">
        <v>272</v>
      </c>
      <c r="B739" s="68" t="s">
        <v>17</v>
      </c>
      <c r="C739" s="68" t="s">
        <v>17</v>
      </c>
      <c r="D739" s="68" t="s">
        <v>17</v>
      </c>
      <c r="E739" s="68" t="s">
        <v>17</v>
      </c>
      <c r="F739" s="68" t="s">
        <v>17</v>
      </c>
      <c r="G739" s="94">
        <v>169.4</v>
      </c>
      <c r="H739" s="104" t="s">
        <v>214</v>
      </c>
      <c r="I739" s="34">
        <v>4.2350000000000003</v>
      </c>
      <c r="J739" s="34">
        <v>40</v>
      </c>
      <c r="K739" s="104" t="s">
        <v>671</v>
      </c>
    </row>
    <row r="740" spans="1:11" s="33" customFormat="1" x14ac:dyDescent="0.25">
      <c r="A740" s="104" t="s">
        <v>272</v>
      </c>
      <c r="B740" s="68" t="s">
        <v>17</v>
      </c>
      <c r="C740" s="68" t="s">
        <v>17</v>
      </c>
      <c r="D740" s="68" t="s">
        <v>17</v>
      </c>
      <c r="E740" s="68" t="s">
        <v>17</v>
      </c>
      <c r="F740" s="68" t="s">
        <v>17</v>
      </c>
      <c r="G740" s="94">
        <v>169.4</v>
      </c>
      <c r="H740" s="104" t="s">
        <v>214</v>
      </c>
      <c r="I740" s="34">
        <v>4.2350000000000003</v>
      </c>
      <c r="J740" s="34">
        <v>40</v>
      </c>
      <c r="K740" s="104" t="s">
        <v>672</v>
      </c>
    </row>
    <row r="741" spans="1:11" s="33" customFormat="1" x14ac:dyDescent="0.25">
      <c r="A741" s="104" t="s">
        <v>272</v>
      </c>
      <c r="B741" s="68" t="s">
        <v>17</v>
      </c>
      <c r="C741" s="68" t="s">
        <v>17</v>
      </c>
      <c r="D741" s="68" t="s">
        <v>17</v>
      </c>
      <c r="E741" s="68" t="s">
        <v>17</v>
      </c>
      <c r="F741" s="68" t="s">
        <v>17</v>
      </c>
      <c r="G741" s="94">
        <v>169.4</v>
      </c>
      <c r="H741" s="104" t="s">
        <v>214</v>
      </c>
      <c r="I741" s="34">
        <v>4.2350000000000003</v>
      </c>
      <c r="J741" s="34">
        <v>40</v>
      </c>
      <c r="K741" s="104" t="s">
        <v>672</v>
      </c>
    </row>
    <row r="742" spans="1:11" s="33" customFormat="1" x14ac:dyDescent="0.25">
      <c r="A742" s="104" t="s">
        <v>272</v>
      </c>
      <c r="B742" s="68" t="s">
        <v>17</v>
      </c>
      <c r="C742" s="68" t="s">
        <v>17</v>
      </c>
      <c r="D742" s="68" t="s">
        <v>17</v>
      </c>
      <c r="E742" s="68" t="s">
        <v>17</v>
      </c>
      <c r="F742" s="68" t="s">
        <v>17</v>
      </c>
      <c r="G742" s="94">
        <v>127.05000000000001</v>
      </c>
      <c r="H742" s="104" t="s">
        <v>214</v>
      </c>
      <c r="I742" s="34">
        <v>4.2350000000000003</v>
      </c>
      <c r="J742" s="34">
        <v>30</v>
      </c>
      <c r="K742" s="104" t="s">
        <v>675</v>
      </c>
    </row>
    <row r="743" spans="1:11" s="33" customFormat="1" x14ac:dyDescent="0.25">
      <c r="A743" s="104" t="s">
        <v>686</v>
      </c>
      <c r="B743" s="68" t="s">
        <v>17</v>
      </c>
      <c r="C743" s="68" t="s">
        <v>17</v>
      </c>
      <c r="D743" s="68" t="s">
        <v>17</v>
      </c>
      <c r="E743" s="68" t="s">
        <v>17</v>
      </c>
      <c r="F743" s="68" t="s">
        <v>17</v>
      </c>
      <c r="G743" s="94">
        <v>385.72800000000001</v>
      </c>
      <c r="H743" s="104" t="s">
        <v>196</v>
      </c>
      <c r="I743" s="34">
        <v>0.128576</v>
      </c>
      <c r="J743" s="34">
        <v>3000</v>
      </c>
      <c r="K743" s="104" t="s">
        <v>671</v>
      </c>
    </row>
    <row r="744" spans="1:11" s="73" customFormat="1" x14ac:dyDescent="0.25">
      <c r="A744" s="104" t="s">
        <v>687</v>
      </c>
      <c r="B744" s="68" t="s">
        <v>17</v>
      </c>
      <c r="C744" s="68" t="s">
        <v>17</v>
      </c>
      <c r="D744" s="68" t="s">
        <v>17</v>
      </c>
      <c r="E744" s="68" t="s">
        <v>17</v>
      </c>
      <c r="F744" s="68" t="s">
        <v>17</v>
      </c>
      <c r="G744" s="94">
        <v>385.72800000000001</v>
      </c>
      <c r="H744" s="104" t="s">
        <v>196</v>
      </c>
      <c r="I744" s="34">
        <v>0.128576</v>
      </c>
      <c r="J744" s="34">
        <v>3000</v>
      </c>
      <c r="K744" s="104" t="s">
        <v>671</v>
      </c>
    </row>
    <row r="745" spans="1:11" s="30" customFormat="1" x14ac:dyDescent="0.25">
      <c r="A745" s="104" t="s">
        <v>688</v>
      </c>
      <c r="B745" s="68" t="s">
        <v>17</v>
      </c>
      <c r="C745" s="68" t="s">
        <v>17</v>
      </c>
      <c r="D745" s="68" t="s">
        <v>17</v>
      </c>
      <c r="E745" s="68" t="s">
        <v>17</v>
      </c>
      <c r="F745" s="68" t="s">
        <v>17</v>
      </c>
      <c r="G745" s="94">
        <v>262.30399999999997</v>
      </c>
      <c r="H745" s="104" t="s">
        <v>196</v>
      </c>
      <c r="I745" s="34">
        <v>0.13115199999999999</v>
      </c>
      <c r="J745" s="34">
        <v>2000</v>
      </c>
      <c r="K745" s="104" t="s">
        <v>671</v>
      </c>
    </row>
    <row r="746" spans="1:11" s="30" customFormat="1" x14ac:dyDescent="0.25">
      <c r="A746" s="104" t="s">
        <v>688</v>
      </c>
      <c r="B746" s="68" t="s">
        <v>17</v>
      </c>
      <c r="C746" s="68" t="s">
        <v>17</v>
      </c>
      <c r="D746" s="68" t="s">
        <v>17</v>
      </c>
      <c r="E746" s="68" t="s">
        <v>17</v>
      </c>
      <c r="F746" s="68" t="s">
        <v>17</v>
      </c>
      <c r="G746" s="94">
        <v>262.30399999999997</v>
      </c>
      <c r="H746" s="104" t="s">
        <v>196</v>
      </c>
      <c r="I746" s="34">
        <v>0.13115199999999999</v>
      </c>
      <c r="J746" s="34">
        <v>2000</v>
      </c>
      <c r="K746" s="104" t="s">
        <v>669</v>
      </c>
    </row>
    <row r="747" spans="1:11" s="30" customFormat="1" x14ac:dyDescent="0.25">
      <c r="A747" s="104" t="s">
        <v>688</v>
      </c>
      <c r="B747" s="68" t="s">
        <v>17</v>
      </c>
      <c r="C747" s="68" t="s">
        <v>17</v>
      </c>
      <c r="D747" s="68" t="s">
        <v>17</v>
      </c>
      <c r="E747" s="68" t="s">
        <v>17</v>
      </c>
      <c r="F747" s="68" t="s">
        <v>17</v>
      </c>
      <c r="G747" s="94">
        <v>183.624</v>
      </c>
      <c r="H747" s="104" t="s">
        <v>196</v>
      </c>
      <c r="I747" s="34">
        <v>0.13116</v>
      </c>
      <c r="J747" s="34">
        <v>1400</v>
      </c>
      <c r="K747" s="104" t="s">
        <v>672</v>
      </c>
    </row>
    <row r="748" spans="1:11" s="30" customFormat="1" x14ac:dyDescent="0.25">
      <c r="A748" s="104" t="s">
        <v>688</v>
      </c>
      <c r="B748" s="68" t="s">
        <v>17</v>
      </c>
      <c r="C748" s="68" t="s">
        <v>17</v>
      </c>
      <c r="D748" s="68" t="s">
        <v>17</v>
      </c>
      <c r="E748" s="68" t="s">
        <v>17</v>
      </c>
      <c r="F748" s="68" t="s">
        <v>17</v>
      </c>
      <c r="G748" s="94">
        <v>59.023800000000001</v>
      </c>
      <c r="H748" s="104" t="s">
        <v>196</v>
      </c>
      <c r="I748" s="34">
        <v>0.131164</v>
      </c>
      <c r="J748" s="34">
        <v>450</v>
      </c>
      <c r="K748" s="104" t="s">
        <v>675</v>
      </c>
    </row>
    <row r="749" spans="1:11" s="30" customFormat="1" ht="12.75" customHeight="1" x14ac:dyDescent="0.25">
      <c r="A749" s="104" t="s">
        <v>688</v>
      </c>
      <c r="B749" s="68" t="s">
        <v>17</v>
      </c>
      <c r="C749" s="68" t="s">
        <v>17</v>
      </c>
      <c r="D749" s="68" t="s">
        <v>17</v>
      </c>
      <c r="E749" s="68" t="s">
        <v>17</v>
      </c>
      <c r="F749" s="68" t="s">
        <v>17</v>
      </c>
      <c r="G749" s="94">
        <v>59.023800000000001</v>
      </c>
      <c r="H749" s="104" t="s">
        <v>196</v>
      </c>
      <c r="I749" s="34">
        <v>0.131164</v>
      </c>
      <c r="J749" s="34">
        <v>450</v>
      </c>
      <c r="K749" s="104" t="s">
        <v>673</v>
      </c>
    </row>
    <row r="750" spans="1:11" s="30" customFormat="1" ht="12.75" customHeight="1" x14ac:dyDescent="0.25">
      <c r="A750" s="82" t="s">
        <v>643</v>
      </c>
      <c r="B750" s="83" t="s">
        <v>17</v>
      </c>
      <c r="C750" s="83" t="s">
        <v>17</v>
      </c>
      <c r="D750" s="83" t="s">
        <v>17</v>
      </c>
      <c r="E750" s="83" t="s">
        <v>17</v>
      </c>
      <c r="F750" s="84">
        <f>19480+1090</f>
        <v>20570</v>
      </c>
      <c r="G750" s="84">
        <f>G751+G752+G753+G754</f>
        <v>20570</v>
      </c>
      <c r="H750" s="83" t="s">
        <v>17</v>
      </c>
      <c r="I750" s="86" t="s">
        <v>17</v>
      </c>
      <c r="J750" s="86" t="s">
        <v>17</v>
      </c>
      <c r="K750" s="85" t="s">
        <v>17</v>
      </c>
    </row>
    <row r="751" spans="1:11" s="30" customFormat="1" ht="12.75" customHeight="1" x14ac:dyDescent="0.25">
      <c r="A751" s="87" t="s">
        <v>644</v>
      </c>
      <c r="B751" s="32" t="s">
        <v>17</v>
      </c>
      <c r="C751" s="32" t="s">
        <v>17</v>
      </c>
      <c r="D751" s="32" t="s">
        <v>17</v>
      </c>
      <c r="E751" s="32" t="s">
        <v>17</v>
      </c>
      <c r="F751" s="35" t="s">
        <v>17</v>
      </c>
      <c r="G751" s="34">
        <v>5142.5</v>
      </c>
      <c r="H751" s="42" t="s">
        <v>528</v>
      </c>
      <c r="I751" s="34">
        <v>5142.5</v>
      </c>
      <c r="J751" s="107">
        <v>1</v>
      </c>
      <c r="K751" s="108" t="s">
        <v>673</v>
      </c>
    </row>
    <row r="752" spans="1:11" s="30" customFormat="1" ht="12.75" customHeight="1" x14ac:dyDescent="0.25">
      <c r="A752" s="87" t="s">
        <v>644</v>
      </c>
      <c r="B752" s="32" t="s">
        <v>17</v>
      </c>
      <c r="C752" s="32" t="s">
        <v>17</v>
      </c>
      <c r="D752" s="32" t="s">
        <v>17</v>
      </c>
      <c r="E752" s="32" t="s">
        <v>17</v>
      </c>
      <c r="F752" s="35" t="s">
        <v>17</v>
      </c>
      <c r="G752" s="34">
        <v>5142.5</v>
      </c>
      <c r="H752" s="42" t="s">
        <v>528</v>
      </c>
      <c r="I752" s="34">
        <v>5142.5</v>
      </c>
      <c r="J752" s="107">
        <v>1</v>
      </c>
      <c r="K752" s="108" t="s">
        <v>671</v>
      </c>
    </row>
    <row r="753" spans="1:11" s="30" customFormat="1" ht="12.75" customHeight="1" x14ac:dyDescent="0.25">
      <c r="A753" s="87" t="s">
        <v>644</v>
      </c>
      <c r="B753" s="32" t="s">
        <v>17</v>
      </c>
      <c r="C753" s="32" t="s">
        <v>17</v>
      </c>
      <c r="D753" s="32" t="s">
        <v>17</v>
      </c>
      <c r="E753" s="32" t="s">
        <v>17</v>
      </c>
      <c r="F753" s="35" t="s">
        <v>17</v>
      </c>
      <c r="G753" s="34">
        <v>5142.5</v>
      </c>
      <c r="H753" s="42" t="s">
        <v>528</v>
      </c>
      <c r="I753" s="34">
        <v>5142.5</v>
      </c>
      <c r="J753" s="107">
        <v>1</v>
      </c>
      <c r="K753" s="108" t="s">
        <v>672</v>
      </c>
    </row>
    <row r="754" spans="1:11" s="30" customFormat="1" ht="12.75" customHeight="1" x14ac:dyDescent="0.25">
      <c r="A754" s="87" t="s">
        <v>644</v>
      </c>
      <c r="B754" s="32" t="s">
        <v>17</v>
      </c>
      <c r="C754" s="32" t="s">
        <v>17</v>
      </c>
      <c r="D754" s="32" t="s">
        <v>17</v>
      </c>
      <c r="E754" s="32" t="s">
        <v>17</v>
      </c>
      <c r="F754" s="35" t="s">
        <v>17</v>
      </c>
      <c r="G754" s="34">
        <v>5142.5</v>
      </c>
      <c r="H754" s="42" t="s">
        <v>528</v>
      </c>
      <c r="I754" s="34">
        <v>5142.5</v>
      </c>
      <c r="J754" s="107">
        <v>1</v>
      </c>
      <c r="K754" s="41" t="s">
        <v>675</v>
      </c>
    </row>
    <row r="755" spans="1:11" s="30" customFormat="1" ht="12.75" hidden="1" customHeight="1" x14ac:dyDescent="0.25">
      <c r="A755" s="96" t="s">
        <v>645</v>
      </c>
      <c r="B755" s="97" t="s">
        <v>17</v>
      </c>
      <c r="C755" s="97" t="s">
        <v>17</v>
      </c>
      <c r="D755" s="97" t="s">
        <v>17</v>
      </c>
      <c r="E755" s="97" t="s">
        <v>17</v>
      </c>
      <c r="F755" s="98">
        <v>339126</v>
      </c>
      <c r="G755" s="99"/>
      <c r="H755" s="109"/>
      <c r="I755" s="98"/>
      <c r="J755" s="98"/>
      <c r="K755" s="110"/>
    </row>
    <row r="756" spans="1:11" s="33" customFormat="1" ht="66" x14ac:dyDescent="0.25">
      <c r="A756" s="82" t="s">
        <v>646</v>
      </c>
      <c r="B756" s="85" t="s">
        <v>17</v>
      </c>
      <c r="C756" s="86" t="s">
        <v>17</v>
      </c>
      <c r="D756" s="86" t="s">
        <v>17</v>
      </c>
      <c r="E756" s="86" t="s">
        <v>17</v>
      </c>
      <c r="F756" s="84">
        <v>3273</v>
      </c>
      <c r="G756" s="84">
        <f>SUM(G757:G771)</f>
        <v>3272.9999999999995</v>
      </c>
      <c r="H756" s="85" t="s">
        <v>17</v>
      </c>
      <c r="I756" s="86" t="s">
        <v>17</v>
      </c>
      <c r="J756" s="86" t="s">
        <v>17</v>
      </c>
      <c r="K756" s="85" t="s">
        <v>17</v>
      </c>
    </row>
    <row r="757" spans="1:11" s="30" customFormat="1" ht="26.4" x14ac:dyDescent="0.25">
      <c r="A757" s="105" t="s">
        <v>689</v>
      </c>
      <c r="B757" s="32" t="s">
        <v>17</v>
      </c>
      <c r="C757" s="32" t="s">
        <v>17</v>
      </c>
      <c r="D757" s="32" t="s">
        <v>17</v>
      </c>
      <c r="E757" s="32" t="s">
        <v>17</v>
      </c>
      <c r="F757" s="32" t="s">
        <v>17</v>
      </c>
      <c r="G757" s="34">
        <v>582.61</v>
      </c>
      <c r="H757" s="42" t="s">
        <v>175</v>
      </c>
      <c r="I757" s="94">
        <v>97.102500000000006</v>
      </c>
      <c r="J757" s="111">
        <v>6</v>
      </c>
      <c r="K757" s="42" t="s">
        <v>690</v>
      </c>
    </row>
    <row r="758" spans="1:11" s="30" customFormat="1" ht="26.4" x14ac:dyDescent="0.25">
      <c r="A758" s="105" t="s">
        <v>174</v>
      </c>
      <c r="B758" s="32" t="s">
        <v>17</v>
      </c>
      <c r="C758" s="32" t="s">
        <v>17</v>
      </c>
      <c r="D758" s="32" t="s">
        <v>17</v>
      </c>
      <c r="E758" s="32" t="s">
        <v>17</v>
      </c>
      <c r="F758" s="32" t="s">
        <v>17</v>
      </c>
      <c r="G758" s="34">
        <v>59.89</v>
      </c>
      <c r="H758" s="42" t="s">
        <v>175</v>
      </c>
      <c r="I758" s="94">
        <v>5.9894999999999996</v>
      </c>
      <c r="J758" s="111">
        <v>10</v>
      </c>
      <c r="K758" s="42" t="s">
        <v>690</v>
      </c>
    </row>
    <row r="759" spans="1:11" s="30" customFormat="1" ht="26.4" x14ac:dyDescent="0.25">
      <c r="A759" s="105" t="s">
        <v>691</v>
      </c>
      <c r="B759" s="32" t="s">
        <v>17</v>
      </c>
      <c r="C759" s="32" t="s">
        <v>17</v>
      </c>
      <c r="D759" s="32" t="s">
        <v>17</v>
      </c>
      <c r="E759" s="32" t="s">
        <v>17</v>
      </c>
      <c r="F759" s="32" t="s">
        <v>17</v>
      </c>
      <c r="G759" s="94">
        <v>78.400000000000006</v>
      </c>
      <c r="H759" s="42" t="s">
        <v>692</v>
      </c>
      <c r="I759" s="94">
        <v>0.98009999999999997</v>
      </c>
      <c r="J759" s="111">
        <v>80</v>
      </c>
      <c r="K759" s="42" t="s">
        <v>690</v>
      </c>
    </row>
    <row r="760" spans="1:11" s="30" customFormat="1" ht="26.4" x14ac:dyDescent="0.25">
      <c r="A760" s="105" t="s">
        <v>693</v>
      </c>
      <c r="B760" s="32" t="s">
        <v>17</v>
      </c>
      <c r="C760" s="32" t="s">
        <v>17</v>
      </c>
      <c r="D760" s="32" t="s">
        <v>17</v>
      </c>
      <c r="E760" s="32" t="s">
        <v>17</v>
      </c>
      <c r="F760" s="32" t="s">
        <v>17</v>
      </c>
      <c r="G760" s="94">
        <v>166.92</v>
      </c>
      <c r="H760" s="42" t="s">
        <v>189</v>
      </c>
      <c r="I760" s="94">
        <v>0.27820800000000001</v>
      </c>
      <c r="J760" s="111">
        <v>600</v>
      </c>
      <c r="K760" s="42" t="s">
        <v>690</v>
      </c>
    </row>
    <row r="761" spans="1:11" s="30" customFormat="1" ht="26.4" x14ac:dyDescent="0.25">
      <c r="A761" s="105" t="s">
        <v>268</v>
      </c>
      <c r="B761" s="32" t="s">
        <v>17</v>
      </c>
      <c r="C761" s="32" t="s">
        <v>17</v>
      </c>
      <c r="D761" s="32" t="s">
        <v>17</v>
      </c>
      <c r="E761" s="32" t="s">
        <v>17</v>
      </c>
      <c r="F761" s="32" t="s">
        <v>17</v>
      </c>
      <c r="G761" s="94">
        <v>205.76</v>
      </c>
      <c r="H761" s="42" t="s">
        <v>189</v>
      </c>
      <c r="I761" s="94">
        <v>2.0576639999999999</v>
      </c>
      <c r="J761" s="111">
        <v>100</v>
      </c>
      <c r="K761" s="42" t="s">
        <v>690</v>
      </c>
    </row>
    <row r="762" spans="1:11" s="30" customFormat="1" ht="26.4" x14ac:dyDescent="0.25">
      <c r="A762" s="105" t="s">
        <v>694</v>
      </c>
      <c r="B762" s="32" t="s">
        <v>17</v>
      </c>
      <c r="C762" s="32" t="s">
        <v>17</v>
      </c>
      <c r="D762" s="32" t="s">
        <v>17</v>
      </c>
      <c r="E762" s="32" t="s">
        <v>17</v>
      </c>
      <c r="F762" s="32" t="s">
        <v>17</v>
      </c>
      <c r="G762" s="94">
        <v>231.84</v>
      </c>
      <c r="H762" s="42" t="s">
        <v>196</v>
      </c>
      <c r="I762" s="94">
        <v>7.7280000000000001E-2</v>
      </c>
      <c r="J762" s="111">
        <v>3000</v>
      </c>
      <c r="K762" s="42" t="s">
        <v>695</v>
      </c>
    </row>
    <row r="763" spans="1:11" s="30" customFormat="1" ht="26.4" x14ac:dyDescent="0.25">
      <c r="A763" s="105" t="s">
        <v>696</v>
      </c>
      <c r="B763" s="32" t="s">
        <v>17</v>
      </c>
      <c r="C763" s="32" t="s">
        <v>17</v>
      </c>
      <c r="D763" s="32" t="s">
        <v>17</v>
      </c>
      <c r="E763" s="32" t="s">
        <v>17</v>
      </c>
      <c r="F763" s="32" t="s">
        <v>17</v>
      </c>
      <c r="G763" s="94">
        <v>231.84</v>
      </c>
      <c r="H763" s="42" t="s">
        <v>196</v>
      </c>
      <c r="I763" s="94">
        <v>7.7280000000000001E-2</v>
      </c>
      <c r="J763" s="111">
        <v>3000</v>
      </c>
      <c r="K763" s="42" t="s">
        <v>695</v>
      </c>
    </row>
    <row r="764" spans="1:11" s="30" customFormat="1" ht="26.4" x14ac:dyDescent="0.25">
      <c r="A764" s="105" t="s">
        <v>697</v>
      </c>
      <c r="B764" s="32" t="s">
        <v>17</v>
      </c>
      <c r="C764" s="32" t="s">
        <v>17</v>
      </c>
      <c r="D764" s="32" t="s">
        <v>17</v>
      </c>
      <c r="E764" s="32" t="s">
        <v>17</v>
      </c>
      <c r="F764" s="32" t="s">
        <v>17</v>
      </c>
      <c r="G764" s="94">
        <v>309.12</v>
      </c>
      <c r="H764" s="42" t="s">
        <v>196</v>
      </c>
      <c r="I764" s="94">
        <v>7.7280000000000001E-2</v>
      </c>
      <c r="J764" s="111">
        <v>4000</v>
      </c>
      <c r="K764" s="42" t="s">
        <v>690</v>
      </c>
    </row>
    <row r="765" spans="1:11" s="30" customFormat="1" ht="26.4" x14ac:dyDescent="0.25">
      <c r="A765" s="105" t="s">
        <v>698</v>
      </c>
      <c r="B765" s="32" t="s">
        <v>17</v>
      </c>
      <c r="C765" s="32" t="s">
        <v>17</v>
      </c>
      <c r="D765" s="32" t="s">
        <v>17</v>
      </c>
      <c r="E765" s="32" t="s">
        <v>17</v>
      </c>
      <c r="F765" s="32" t="s">
        <v>17</v>
      </c>
      <c r="G765" s="94">
        <v>145.6</v>
      </c>
      <c r="H765" s="42" t="s">
        <v>196</v>
      </c>
      <c r="I765" s="94">
        <v>7.2800000000000004E-2</v>
      </c>
      <c r="J765" s="111">
        <v>2000</v>
      </c>
      <c r="K765" s="42" t="s">
        <v>690</v>
      </c>
    </row>
    <row r="766" spans="1:11" s="30" customFormat="1" ht="26.4" x14ac:dyDescent="0.25">
      <c r="A766" s="105" t="s">
        <v>699</v>
      </c>
      <c r="B766" s="32" t="s">
        <v>17</v>
      </c>
      <c r="C766" s="32" t="s">
        <v>17</v>
      </c>
      <c r="D766" s="32" t="s">
        <v>17</v>
      </c>
      <c r="E766" s="32" t="s">
        <v>17</v>
      </c>
      <c r="F766" s="32" t="s">
        <v>17</v>
      </c>
      <c r="G766" s="94">
        <v>309.12</v>
      </c>
      <c r="H766" s="42" t="s">
        <v>196</v>
      </c>
      <c r="I766" s="94">
        <v>7.7280000000000001E-2</v>
      </c>
      <c r="J766" s="111">
        <v>4000</v>
      </c>
      <c r="K766" s="42" t="s">
        <v>690</v>
      </c>
    </row>
    <row r="767" spans="1:11" s="30" customFormat="1" ht="26.4" x14ac:dyDescent="0.25">
      <c r="A767" s="105" t="s">
        <v>699</v>
      </c>
      <c r="B767" s="32" t="s">
        <v>17</v>
      </c>
      <c r="C767" s="32" t="s">
        <v>17</v>
      </c>
      <c r="D767" s="32" t="s">
        <v>17</v>
      </c>
      <c r="E767" s="32" t="s">
        <v>17</v>
      </c>
      <c r="F767" s="32" t="s">
        <v>17</v>
      </c>
      <c r="G767" s="94">
        <v>154.56</v>
      </c>
      <c r="H767" s="42" t="s">
        <v>196</v>
      </c>
      <c r="I767" s="94">
        <v>7.7280000000000001E-2</v>
      </c>
      <c r="J767" s="111">
        <v>2000</v>
      </c>
      <c r="K767" s="42" t="s">
        <v>700</v>
      </c>
    </row>
    <row r="768" spans="1:11" s="30" customFormat="1" ht="26.4" x14ac:dyDescent="0.25">
      <c r="A768" s="105" t="s">
        <v>701</v>
      </c>
      <c r="B768" s="32" t="s">
        <v>17</v>
      </c>
      <c r="C768" s="32" t="s">
        <v>17</v>
      </c>
      <c r="D768" s="32" t="s">
        <v>17</v>
      </c>
      <c r="E768" s="32" t="s">
        <v>17</v>
      </c>
      <c r="F768" s="32" t="s">
        <v>17</v>
      </c>
      <c r="G768" s="94">
        <v>154.56</v>
      </c>
      <c r="H768" s="42" t="s">
        <v>196</v>
      </c>
      <c r="I768" s="94">
        <v>7.7280000000000001E-2</v>
      </c>
      <c r="J768" s="111">
        <v>2000</v>
      </c>
      <c r="K768" s="42" t="s">
        <v>700</v>
      </c>
    </row>
    <row r="769" spans="1:11" s="30" customFormat="1" ht="26.4" x14ac:dyDescent="0.25">
      <c r="A769" s="105" t="s">
        <v>698</v>
      </c>
      <c r="B769" s="32" t="s">
        <v>17</v>
      </c>
      <c r="C769" s="32" t="s">
        <v>17</v>
      </c>
      <c r="D769" s="32" t="s">
        <v>17</v>
      </c>
      <c r="E769" s="32" t="s">
        <v>17</v>
      </c>
      <c r="F769" s="32" t="s">
        <v>17</v>
      </c>
      <c r="G769" s="94">
        <v>364</v>
      </c>
      <c r="H769" s="42" t="s">
        <v>196</v>
      </c>
      <c r="I769" s="94">
        <v>7.2800000000000004E-2</v>
      </c>
      <c r="J769" s="111">
        <v>5000</v>
      </c>
      <c r="K769" s="42" t="s">
        <v>702</v>
      </c>
    </row>
    <row r="770" spans="1:11" s="30" customFormat="1" ht="26.4" x14ac:dyDescent="0.25">
      <c r="A770" s="105" t="s">
        <v>699</v>
      </c>
      <c r="B770" s="32" t="s">
        <v>17</v>
      </c>
      <c r="C770" s="32" t="s">
        <v>17</v>
      </c>
      <c r="D770" s="32" t="s">
        <v>17</v>
      </c>
      <c r="E770" s="32" t="s">
        <v>17</v>
      </c>
      <c r="F770" s="32" t="s">
        <v>17</v>
      </c>
      <c r="G770" s="94">
        <v>231.84</v>
      </c>
      <c r="H770" s="42" t="s">
        <v>196</v>
      </c>
      <c r="I770" s="94">
        <v>7.7280000000000001E-2</v>
      </c>
      <c r="J770" s="111">
        <v>3000</v>
      </c>
      <c r="K770" s="42" t="s">
        <v>702</v>
      </c>
    </row>
    <row r="771" spans="1:11" s="30" customFormat="1" ht="26.4" x14ac:dyDescent="0.25">
      <c r="A771" s="105" t="s">
        <v>703</v>
      </c>
      <c r="B771" s="32" t="s">
        <v>17</v>
      </c>
      <c r="C771" s="32" t="s">
        <v>17</v>
      </c>
      <c r="D771" s="32" t="s">
        <v>17</v>
      </c>
      <c r="E771" s="32" t="s">
        <v>17</v>
      </c>
      <c r="F771" s="32" t="s">
        <v>17</v>
      </c>
      <c r="G771" s="94">
        <v>46.94</v>
      </c>
      <c r="H771" s="42" t="s">
        <v>189</v>
      </c>
      <c r="I771" s="94">
        <v>0.150976</v>
      </c>
      <c r="J771" s="111">
        <v>311</v>
      </c>
      <c r="K771" s="42" t="s">
        <v>700</v>
      </c>
    </row>
    <row r="772" spans="1:11" s="33" customFormat="1" ht="43.2" customHeight="1" x14ac:dyDescent="0.25">
      <c r="A772" s="112" t="s">
        <v>14</v>
      </c>
      <c r="B772" s="113" t="s">
        <v>17</v>
      </c>
      <c r="C772" s="113" t="s">
        <v>17</v>
      </c>
      <c r="D772" s="113" t="s">
        <v>17</v>
      </c>
      <c r="E772" s="113" t="s">
        <v>17</v>
      </c>
      <c r="F772" s="114">
        <f>F773+F775+F833+F839</f>
        <v>263114</v>
      </c>
      <c r="G772" s="114">
        <f>G773+G775+G833+G839</f>
        <v>263114</v>
      </c>
      <c r="H772" s="115" t="s">
        <v>17</v>
      </c>
      <c r="I772" s="115" t="s">
        <v>17</v>
      </c>
      <c r="J772" s="115" t="s">
        <v>17</v>
      </c>
      <c r="K772" s="115" t="s">
        <v>17</v>
      </c>
    </row>
    <row r="773" spans="1:11" s="33" customFormat="1" ht="52.8" x14ac:dyDescent="0.25">
      <c r="A773" s="82" t="s">
        <v>582</v>
      </c>
      <c r="B773" s="83" t="s">
        <v>17</v>
      </c>
      <c r="C773" s="83" t="s">
        <v>17</v>
      </c>
      <c r="D773" s="83" t="s">
        <v>17</v>
      </c>
      <c r="E773" s="83" t="s">
        <v>17</v>
      </c>
      <c r="F773" s="84">
        <f>F774</f>
        <v>211898</v>
      </c>
      <c r="G773" s="84">
        <f>G774</f>
        <v>211898</v>
      </c>
      <c r="H773" s="116" t="s">
        <v>17</v>
      </c>
      <c r="I773" s="86" t="s">
        <v>17</v>
      </c>
      <c r="J773" s="86" t="s">
        <v>17</v>
      </c>
      <c r="K773" s="116" t="s">
        <v>17</v>
      </c>
    </row>
    <row r="774" spans="1:11" s="73" customFormat="1" ht="13.2" x14ac:dyDescent="0.25">
      <c r="A774" s="87" t="s">
        <v>583</v>
      </c>
      <c r="B774" s="68" t="s">
        <v>17</v>
      </c>
      <c r="C774" s="68" t="s">
        <v>17</v>
      </c>
      <c r="D774" s="68" t="s">
        <v>17</v>
      </c>
      <c r="E774" s="68" t="s">
        <v>17</v>
      </c>
      <c r="F774" s="56">
        <v>211898</v>
      </c>
      <c r="G774" s="56">
        <v>211898</v>
      </c>
      <c r="H774" s="88" t="s">
        <v>17</v>
      </c>
      <c r="I774" s="71" t="s">
        <v>17</v>
      </c>
      <c r="J774" s="71" t="s">
        <v>17</v>
      </c>
      <c r="K774" s="88"/>
    </row>
    <row r="775" spans="1:11" s="33" customFormat="1" ht="26.4" x14ac:dyDescent="0.25">
      <c r="A775" s="82" t="s">
        <v>584</v>
      </c>
      <c r="B775" s="83" t="s">
        <v>17</v>
      </c>
      <c r="C775" s="83" t="s">
        <v>17</v>
      </c>
      <c r="D775" s="83" t="s">
        <v>17</v>
      </c>
      <c r="E775" s="83" t="s">
        <v>17</v>
      </c>
      <c r="F775" s="84">
        <v>26156</v>
      </c>
      <c r="G775" s="84">
        <f>SUM(G776:G832)</f>
        <v>26156.000000000004</v>
      </c>
      <c r="H775" s="116" t="s">
        <v>17</v>
      </c>
      <c r="I775" s="86" t="s">
        <v>17</v>
      </c>
      <c r="J775" s="86" t="s">
        <v>17</v>
      </c>
      <c r="K775" s="116" t="s">
        <v>17</v>
      </c>
    </row>
    <row r="776" spans="1:11" s="92" customFormat="1" x14ac:dyDescent="0.3">
      <c r="A776" s="29" t="s">
        <v>365</v>
      </c>
      <c r="B776" s="117" t="s">
        <v>17</v>
      </c>
      <c r="C776" s="117" t="s">
        <v>17</v>
      </c>
      <c r="D776" s="117" t="s">
        <v>17</v>
      </c>
      <c r="E776" s="117" t="s">
        <v>17</v>
      </c>
      <c r="F776" s="117" t="s">
        <v>17</v>
      </c>
      <c r="G776" s="94">
        <v>85.02</v>
      </c>
      <c r="H776" s="42" t="s">
        <v>704</v>
      </c>
      <c r="I776" s="94">
        <v>14.17</v>
      </c>
      <c r="J776" s="111">
        <v>6</v>
      </c>
      <c r="K776" s="42" t="s">
        <v>705</v>
      </c>
    </row>
    <row r="777" spans="1:11" s="92" customFormat="1" x14ac:dyDescent="0.3">
      <c r="A777" s="29" t="s">
        <v>487</v>
      </c>
      <c r="B777" s="117" t="s">
        <v>17</v>
      </c>
      <c r="C777" s="117" t="s">
        <v>17</v>
      </c>
      <c r="D777" s="117" t="s">
        <v>17</v>
      </c>
      <c r="E777" s="117" t="s">
        <v>17</v>
      </c>
      <c r="F777" s="117" t="s">
        <v>17</v>
      </c>
      <c r="G777" s="94">
        <v>515.6</v>
      </c>
      <c r="H777" s="42" t="s">
        <v>704</v>
      </c>
      <c r="I777" s="94">
        <v>2.5779999999999998</v>
      </c>
      <c r="J777" s="111">
        <v>200</v>
      </c>
      <c r="K777" s="42" t="s">
        <v>705</v>
      </c>
    </row>
    <row r="778" spans="1:11" s="92" customFormat="1" x14ac:dyDescent="0.3">
      <c r="A778" s="29" t="s">
        <v>366</v>
      </c>
      <c r="B778" s="117" t="s">
        <v>17</v>
      </c>
      <c r="C778" s="117" t="s">
        <v>17</v>
      </c>
      <c r="D778" s="117" t="s">
        <v>17</v>
      </c>
      <c r="E778" s="117" t="s">
        <v>17</v>
      </c>
      <c r="F778" s="117" t="s">
        <v>17</v>
      </c>
      <c r="G778" s="94">
        <v>328.4</v>
      </c>
      <c r="H778" s="42" t="s">
        <v>704</v>
      </c>
      <c r="I778" s="94">
        <v>5.4740000000000002</v>
      </c>
      <c r="J778" s="111">
        <v>60</v>
      </c>
      <c r="K778" s="42" t="s">
        <v>705</v>
      </c>
    </row>
    <row r="779" spans="1:11" s="92" customFormat="1" x14ac:dyDescent="0.3">
      <c r="A779" s="29" t="s">
        <v>366</v>
      </c>
      <c r="B779" s="117" t="s">
        <v>17</v>
      </c>
      <c r="C779" s="117" t="s">
        <v>17</v>
      </c>
      <c r="D779" s="117" t="s">
        <v>17</v>
      </c>
      <c r="E779" s="117" t="s">
        <v>17</v>
      </c>
      <c r="F779" s="117" t="s">
        <v>17</v>
      </c>
      <c r="G779" s="94">
        <v>1533.29</v>
      </c>
      <c r="H779" s="42" t="s">
        <v>704</v>
      </c>
      <c r="I779" s="94">
        <v>6.133</v>
      </c>
      <c r="J779" s="111">
        <v>250</v>
      </c>
      <c r="K779" s="42" t="s">
        <v>706</v>
      </c>
    </row>
    <row r="780" spans="1:11" s="92" customFormat="1" x14ac:dyDescent="0.3">
      <c r="A780" s="29" t="s">
        <v>707</v>
      </c>
      <c r="B780" s="117" t="s">
        <v>17</v>
      </c>
      <c r="C780" s="117" t="s">
        <v>17</v>
      </c>
      <c r="D780" s="117" t="s">
        <v>17</v>
      </c>
      <c r="E780" s="117" t="s">
        <v>17</v>
      </c>
      <c r="F780" s="117" t="s">
        <v>17</v>
      </c>
      <c r="G780" s="94">
        <v>14.56</v>
      </c>
      <c r="H780" s="42" t="s">
        <v>287</v>
      </c>
      <c r="I780" s="94">
        <v>9.7000000000000003E-2</v>
      </c>
      <c r="J780" s="111">
        <v>150</v>
      </c>
      <c r="K780" s="42" t="s">
        <v>705</v>
      </c>
    </row>
    <row r="781" spans="1:11" s="92" customFormat="1" x14ac:dyDescent="0.3">
      <c r="A781" s="29" t="s">
        <v>708</v>
      </c>
      <c r="B781" s="117" t="s">
        <v>17</v>
      </c>
      <c r="C781" s="117" t="s">
        <v>17</v>
      </c>
      <c r="D781" s="117" t="s">
        <v>17</v>
      </c>
      <c r="E781" s="117" t="s">
        <v>17</v>
      </c>
      <c r="F781" s="117" t="s">
        <v>17</v>
      </c>
      <c r="G781" s="94">
        <v>91.8</v>
      </c>
      <c r="H781" s="42" t="s">
        <v>287</v>
      </c>
      <c r="I781" s="94">
        <v>4.5900000000000003E-2</v>
      </c>
      <c r="J781" s="111">
        <v>2000</v>
      </c>
      <c r="K781" s="42" t="s">
        <v>709</v>
      </c>
    </row>
    <row r="782" spans="1:11" s="92" customFormat="1" x14ac:dyDescent="0.3">
      <c r="A782" s="29" t="s">
        <v>710</v>
      </c>
      <c r="B782" s="117" t="s">
        <v>17</v>
      </c>
      <c r="C782" s="117" t="s">
        <v>17</v>
      </c>
      <c r="D782" s="117" t="s">
        <v>17</v>
      </c>
      <c r="E782" s="117" t="s">
        <v>17</v>
      </c>
      <c r="F782" s="117" t="s">
        <v>17</v>
      </c>
      <c r="G782" s="94">
        <v>84.86</v>
      </c>
      <c r="H782" s="42" t="s">
        <v>287</v>
      </c>
      <c r="I782" s="94">
        <v>4.2370000000000001</v>
      </c>
      <c r="J782" s="111">
        <v>20</v>
      </c>
      <c r="K782" s="42" t="s">
        <v>709</v>
      </c>
    </row>
    <row r="783" spans="1:11" s="92" customFormat="1" x14ac:dyDescent="0.3">
      <c r="A783" s="29" t="s">
        <v>366</v>
      </c>
      <c r="B783" s="117" t="s">
        <v>17</v>
      </c>
      <c r="C783" s="117" t="s">
        <v>17</v>
      </c>
      <c r="D783" s="117" t="s">
        <v>17</v>
      </c>
      <c r="E783" s="117" t="s">
        <v>17</v>
      </c>
      <c r="F783" s="117" t="s">
        <v>17</v>
      </c>
      <c r="G783" s="94">
        <v>363</v>
      </c>
      <c r="H783" s="42" t="s">
        <v>287</v>
      </c>
      <c r="I783" s="94">
        <v>1.8149999999999999</v>
      </c>
      <c r="J783" s="111">
        <v>200</v>
      </c>
      <c r="K783" s="42" t="s">
        <v>709</v>
      </c>
    </row>
    <row r="784" spans="1:11" s="92" customFormat="1" x14ac:dyDescent="0.3">
      <c r="A784" s="29" t="s">
        <v>711</v>
      </c>
      <c r="B784" s="117" t="s">
        <v>17</v>
      </c>
      <c r="C784" s="117" t="s">
        <v>17</v>
      </c>
      <c r="D784" s="117" t="s">
        <v>17</v>
      </c>
      <c r="E784" s="117" t="s">
        <v>17</v>
      </c>
      <c r="F784" s="117" t="s">
        <v>17</v>
      </c>
      <c r="G784" s="94">
        <v>58.08</v>
      </c>
      <c r="H784" s="42" t="s">
        <v>287</v>
      </c>
      <c r="I784" s="94">
        <v>5.8000000000000003E-2</v>
      </c>
      <c r="J784" s="111">
        <v>1000</v>
      </c>
      <c r="K784" s="42" t="s">
        <v>706</v>
      </c>
    </row>
    <row r="785" spans="1:11" s="92" customFormat="1" x14ac:dyDescent="0.3">
      <c r="A785" s="29" t="s">
        <v>712</v>
      </c>
      <c r="B785" s="117" t="s">
        <v>17</v>
      </c>
      <c r="C785" s="117" t="s">
        <v>17</v>
      </c>
      <c r="D785" s="117" t="s">
        <v>17</v>
      </c>
      <c r="E785" s="117" t="s">
        <v>17</v>
      </c>
      <c r="F785" s="117" t="s">
        <v>17</v>
      </c>
      <c r="G785" s="94">
        <v>448</v>
      </c>
      <c r="H785" s="42" t="s">
        <v>713</v>
      </c>
      <c r="I785" s="94">
        <v>0.112</v>
      </c>
      <c r="J785" s="111">
        <v>4000</v>
      </c>
      <c r="K785" s="42" t="s">
        <v>714</v>
      </c>
    </row>
    <row r="786" spans="1:11" s="92" customFormat="1" x14ac:dyDescent="0.3">
      <c r="A786" s="29" t="s">
        <v>711</v>
      </c>
      <c r="B786" s="117" t="s">
        <v>17</v>
      </c>
      <c r="C786" s="117" t="s">
        <v>17</v>
      </c>
      <c r="D786" s="117" t="s">
        <v>17</v>
      </c>
      <c r="E786" s="117" t="s">
        <v>17</v>
      </c>
      <c r="F786" s="117" t="s">
        <v>17</v>
      </c>
      <c r="G786" s="94">
        <v>16.73</v>
      </c>
      <c r="H786" s="42" t="s">
        <v>76</v>
      </c>
      <c r="I786" s="94">
        <v>2.7799999999999998E-2</v>
      </c>
      <c r="J786" s="111">
        <v>600</v>
      </c>
      <c r="K786" s="42" t="s">
        <v>714</v>
      </c>
    </row>
    <row r="787" spans="1:11" s="92" customFormat="1" x14ac:dyDescent="0.3">
      <c r="A787" s="29" t="s">
        <v>712</v>
      </c>
      <c r="B787" s="117" t="s">
        <v>17</v>
      </c>
      <c r="C787" s="117" t="s">
        <v>17</v>
      </c>
      <c r="D787" s="117" t="s">
        <v>17</v>
      </c>
      <c r="E787" s="117" t="s">
        <v>17</v>
      </c>
      <c r="F787" s="117" t="s">
        <v>17</v>
      </c>
      <c r="G787" s="94">
        <v>335</v>
      </c>
      <c r="H787" s="42" t="s">
        <v>76</v>
      </c>
      <c r="I787" s="94">
        <v>6.7000000000000004E-2</v>
      </c>
      <c r="J787" s="111">
        <v>5000</v>
      </c>
      <c r="K787" s="42" t="s">
        <v>714</v>
      </c>
    </row>
    <row r="788" spans="1:11" s="92" customFormat="1" x14ac:dyDescent="0.3">
      <c r="A788" s="29" t="s">
        <v>366</v>
      </c>
      <c r="B788" s="117" t="s">
        <v>17</v>
      </c>
      <c r="C788" s="117" t="s">
        <v>17</v>
      </c>
      <c r="D788" s="117" t="s">
        <v>17</v>
      </c>
      <c r="E788" s="117" t="s">
        <v>17</v>
      </c>
      <c r="F788" s="117" t="s">
        <v>17</v>
      </c>
      <c r="G788" s="94">
        <v>382.2</v>
      </c>
      <c r="H788" s="42" t="s">
        <v>76</v>
      </c>
      <c r="I788" s="94">
        <v>2.548</v>
      </c>
      <c r="J788" s="111">
        <v>150</v>
      </c>
      <c r="K788" s="42" t="s">
        <v>714</v>
      </c>
    </row>
    <row r="789" spans="1:11" s="92" customFormat="1" x14ac:dyDescent="0.3">
      <c r="A789" s="29" t="s">
        <v>707</v>
      </c>
      <c r="B789" s="117" t="s">
        <v>17</v>
      </c>
      <c r="C789" s="117" t="s">
        <v>17</v>
      </c>
      <c r="D789" s="117" t="s">
        <v>17</v>
      </c>
      <c r="E789" s="117" t="s">
        <v>17</v>
      </c>
      <c r="F789" s="117" t="s">
        <v>17</v>
      </c>
      <c r="G789" s="94">
        <v>431.48</v>
      </c>
      <c r="H789" s="42" t="s">
        <v>715</v>
      </c>
      <c r="I789" s="94">
        <v>0.15409999999999999</v>
      </c>
      <c r="J789" s="111">
        <v>2800</v>
      </c>
      <c r="K789" s="42" t="s">
        <v>705</v>
      </c>
    </row>
    <row r="790" spans="1:11" s="92" customFormat="1" x14ac:dyDescent="0.3">
      <c r="A790" s="29" t="s">
        <v>716</v>
      </c>
      <c r="B790" s="117" t="s">
        <v>17</v>
      </c>
      <c r="C790" s="117" t="s">
        <v>17</v>
      </c>
      <c r="D790" s="117" t="s">
        <v>17</v>
      </c>
      <c r="E790" s="117" t="s">
        <v>17</v>
      </c>
      <c r="F790" s="117" t="s">
        <v>17</v>
      </c>
      <c r="G790" s="94">
        <v>128.08000000000001</v>
      </c>
      <c r="H790" s="42" t="s">
        <v>715</v>
      </c>
      <c r="I790" s="94">
        <v>4.2350000000000003</v>
      </c>
      <c r="J790" s="111">
        <v>30</v>
      </c>
      <c r="K790" s="42" t="s">
        <v>705</v>
      </c>
    </row>
    <row r="791" spans="1:11" s="92" customFormat="1" x14ac:dyDescent="0.3">
      <c r="A791" s="29" t="s">
        <v>707</v>
      </c>
      <c r="B791" s="117" t="s">
        <v>17</v>
      </c>
      <c r="C791" s="117" t="s">
        <v>17</v>
      </c>
      <c r="D791" s="117" t="s">
        <v>17</v>
      </c>
      <c r="E791" s="117" t="s">
        <v>17</v>
      </c>
      <c r="F791" s="117" t="s">
        <v>17</v>
      </c>
      <c r="G791" s="94">
        <v>1196.01</v>
      </c>
      <c r="H791" s="42" t="s">
        <v>715</v>
      </c>
      <c r="I791" s="94">
        <v>0.1497</v>
      </c>
      <c r="J791" s="111">
        <v>8000</v>
      </c>
      <c r="K791" s="42" t="s">
        <v>714</v>
      </c>
    </row>
    <row r="792" spans="1:11" s="92" customFormat="1" x14ac:dyDescent="0.3">
      <c r="A792" s="29" t="s">
        <v>707</v>
      </c>
      <c r="B792" s="117" t="s">
        <v>17</v>
      </c>
      <c r="C792" s="117" t="s">
        <v>17</v>
      </c>
      <c r="D792" s="117" t="s">
        <v>17</v>
      </c>
      <c r="E792" s="117" t="s">
        <v>17</v>
      </c>
      <c r="F792" s="117" t="s">
        <v>17</v>
      </c>
      <c r="G792" s="94">
        <v>448.9</v>
      </c>
      <c r="H792" s="42" t="s">
        <v>715</v>
      </c>
      <c r="I792" s="94">
        <v>0.14960000000000001</v>
      </c>
      <c r="J792" s="111">
        <v>3000</v>
      </c>
      <c r="K792" s="42" t="s">
        <v>709</v>
      </c>
    </row>
    <row r="793" spans="1:11" s="92" customFormat="1" x14ac:dyDescent="0.3">
      <c r="A793" s="29" t="s">
        <v>712</v>
      </c>
      <c r="B793" s="117" t="s">
        <v>17</v>
      </c>
      <c r="C793" s="117" t="s">
        <v>17</v>
      </c>
      <c r="D793" s="117" t="s">
        <v>17</v>
      </c>
      <c r="E793" s="117" t="s">
        <v>17</v>
      </c>
      <c r="F793" s="117" t="s">
        <v>17</v>
      </c>
      <c r="G793" s="94">
        <v>50.49</v>
      </c>
      <c r="H793" s="42" t="s">
        <v>717</v>
      </c>
      <c r="I793" s="94">
        <v>7.2099999999999997E-2</v>
      </c>
      <c r="J793" s="111">
        <v>700</v>
      </c>
      <c r="K793" s="42" t="s">
        <v>709</v>
      </c>
    </row>
    <row r="794" spans="1:11" s="92" customFormat="1" x14ac:dyDescent="0.3">
      <c r="A794" s="29" t="s">
        <v>707</v>
      </c>
      <c r="B794" s="117" t="s">
        <v>17</v>
      </c>
      <c r="C794" s="117" t="s">
        <v>17</v>
      </c>
      <c r="D794" s="117" t="s">
        <v>17</v>
      </c>
      <c r="E794" s="117" t="s">
        <v>17</v>
      </c>
      <c r="F794" s="117" t="s">
        <v>17</v>
      </c>
      <c r="G794" s="94">
        <v>964.32</v>
      </c>
      <c r="H794" s="42" t="s">
        <v>111</v>
      </c>
      <c r="I794" s="94">
        <v>0.1285</v>
      </c>
      <c r="J794" s="111">
        <v>7500</v>
      </c>
      <c r="K794" s="42" t="s">
        <v>714</v>
      </c>
    </row>
    <row r="795" spans="1:11" s="92" customFormat="1" x14ac:dyDescent="0.3">
      <c r="A795" s="29" t="s">
        <v>366</v>
      </c>
      <c r="B795" s="117" t="s">
        <v>17</v>
      </c>
      <c r="C795" s="117" t="s">
        <v>17</v>
      </c>
      <c r="D795" s="117" t="s">
        <v>17</v>
      </c>
      <c r="E795" s="117" t="s">
        <v>17</v>
      </c>
      <c r="F795" s="117" t="s">
        <v>17</v>
      </c>
      <c r="G795" s="94">
        <v>611.36</v>
      </c>
      <c r="H795" s="42" t="s">
        <v>718</v>
      </c>
      <c r="I795" s="94">
        <v>1.528</v>
      </c>
      <c r="J795" s="111">
        <v>400</v>
      </c>
      <c r="K795" s="42" t="s">
        <v>714</v>
      </c>
    </row>
    <row r="796" spans="1:11" s="92" customFormat="1" x14ac:dyDescent="0.3">
      <c r="A796" s="29" t="s">
        <v>719</v>
      </c>
      <c r="B796" s="117" t="s">
        <v>17</v>
      </c>
      <c r="C796" s="117" t="s">
        <v>17</v>
      </c>
      <c r="D796" s="117" t="s">
        <v>17</v>
      </c>
      <c r="E796" s="117" t="s">
        <v>17</v>
      </c>
      <c r="F796" s="117" t="s">
        <v>17</v>
      </c>
      <c r="G796" s="94">
        <v>84.7</v>
      </c>
      <c r="H796" s="42" t="s">
        <v>370</v>
      </c>
      <c r="I796" s="94">
        <v>3.5289999999999999</v>
      </c>
      <c r="J796" s="111">
        <v>24</v>
      </c>
      <c r="K796" s="42" t="s">
        <v>709</v>
      </c>
    </row>
    <row r="797" spans="1:11" s="92" customFormat="1" x14ac:dyDescent="0.3">
      <c r="A797" s="29" t="s">
        <v>352</v>
      </c>
      <c r="B797" s="117" t="s">
        <v>17</v>
      </c>
      <c r="C797" s="117" t="s">
        <v>17</v>
      </c>
      <c r="D797" s="117" t="s">
        <v>17</v>
      </c>
      <c r="E797" s="117" t="s">
        <v>17</v>
      </c>
      <c r="F797" s="117" t="s">
        <v>17</v>
      </c>
      <c r="G797" s="94">
        <v>371.55</v>
      </c>
      <c r="H797" s="42" t="s">
        <v>720</v>
      </c>
      <c r="I797" s="94">
        <v>0.77400000000000002</v>
      </c>
      <c r="J797" s="111">
        <v>480</v>
      </c>
      <c r="K797" s="42" t="s">
        <v>714</v>
      </c>
    </row>
    <row r="798" spans="1:11" s="92" customFormat="1" x14ac:dyDescent="0.3">
      <c r="A798" s="29" t="s">
        <v>707</v>
      </c>
      <c r="B798" s="117" t="s">
        <v>17</v>
      </c>
      <c r="C798" s="117" t="s">
        <v>17</v>
      </c>
      <c r="D798" s="117" t="s">
        <v>17</v>
      </c>
      <c r="E798" s="117" t="s">
        <v>17</v>
      </c>
      <c r="F798" s="117" t="s">
        <v>17</v>
      </c>
      <c r="G798" s="94">
        <v>582.4</v>
      </c>
      <c r="H798" s="42" t="s">
        <v>142</v>
      </c>
      <c r="I798" s="94">
        <v>9.7000000000000003E-2</v>
      </c>
      <c r="J798" s="111">
        <v>6000</v>
      </c>
      <c r="K798" s="42" t="s">
        <v>706</v>
      </c>
    </row>
    <row r="799" spans="1:11" s="92" customFormat="1" x14ac:dyDescent="0.3">
      <c r="A799" s="29" t="s">
        <v>721</v>
      </c>
      <c r="B799" s="117" t="s">
        <v>17</v>
      </c>
      <c r="C799" s="117" t="s">
        <v>17</v>
      </c>
      <c r="D799" s="117" t="s">
        <v>17</v>
      </c>
      <c r="E799" s="117" t="s">
        <v>17</v>
      </c>
      <c r="F799" s="117" t="s">
        <v>17</v>
      </c>
      <c r="G799" s="94">
        <v>254.5</v>
      </c>
      <c r="H799" s="42" t="s">
        <v>715</v>
      </c>
      <c r="I799" s="94">
        <v>5.09</v>
      </c>
      <c r="J799" s="111">
        <v>50</v>
      </c>
      <c r="K799" s="42" t="s">
        <v>709</v>
      </c>
    </row>
    <row r="800" spans="1:11" s="92" customFormat="1" x14ac:dyDescent="0.3">
      <c r="A800" s="29" t="s">
        <v>722</v>
      </c>
      <c r="B800" s="117" t="s">
        <v>17</v>
      </c>
      <c r="C800" s="117" t="s">
        <v>17</v>
      </c>
      <c r="D800" s="117" t="s">
        <v>17</v>
      </c>
      <c r="E800" s="117" t="s">
        <v>17</v>
      </c>
      <c r="F800" s="117" t="s">
        <v>17</v>
      </c>
      <c r="G800" s="94">
        <v>390.87</v>
      </c>
      <c r="H800" s="42" t="s">
        <v>715</v>
      </c>
      <c r="I800" s="94">
        <v>3.907</v>
      </c>
      <c r="J800" s="111">
        <v>100</v>
      </c>
      <c r="K800" s="42" t="s">
        <v>709</v>
      </c>
    </row>
    <row r="801" spans="1:11" s="92" customFormat="1" x14ac:dyDescent="0.3">
      <c r="A801" s="29" t="s">
        <v>707</v>
      </c>
      <c r="B801" s="117" t="s">
        <v>17</v>
      </c>
      <c r="C801" s="117" t="s">
        <v>17</v>
      </c>
      <c r="D801" s="117" t="s">
        <v>17</v>
      </c>
      <c r="E801" s="117" t="s">
        <v>17</v>
      </c>
      <c r="F801" s="117" t="s">
        <v>17</v>
      </c>
      <c r="G801" s="94">
        <v>122.08</v>
      </c>
      <c r="H801" s="42" t="s">
        <v>717</v>
      </c>
      <c r="I801" s="94">
        <v>0.122</v>
      </c>
      <c r="J801" s="111">
        <v>1000</v>
      </c>
      <c r="K801" s="42" t="s">
        <v>706</v>
      </c>
    </row>
    <row r="802" spans="1:11" s="92" customFormat="1" x14ac:dyDescent="0.3">
      <c r="A802" s="29" t="s">
        <v>707</v>
      </c>
      <c r="B802" s="117" t="s">
        <v>17</v>
      </c>
      <c r="C802" s="117" t="s">
        <v>17</v>
      </c>
      <c r="D802" s="117" t="s">
        <v>17</v>
      </c>
      <c r="E802" s="117" t="s">
        <v>17</v>
      </c>
      <c r="F802" s="117" t="s">
        <v>17</v>
      </c>
      <c r="G802" s="94">
        <v>489.06</v>
      </c>
      <c r="H802" s="42" t="s">
        <v>723</v>
      </c>
      <c r="I802" s="94">
        <v>9.8000000000000004E-2</v>
      </c>
      <c r="J802" s="111">
        <v>4950</v>
      </c>
      <c r="K802" s="42" t="s">
        <v>706</v>
      </c>
    </row>
    <row r="803" spans="1:11" s="92" customFormat="1" x14ac:dyDescent="0.3">
      <c r="A803" s="29" t="s">
        <v>707</v>
      </c>
      <c r="B803" s="117" t="s">
        <v>17</v>
      </c>
      <c r="C803" s="117" t="s">
        <v>17</v>
      </c>
      <c r="D803" s="117" t="s">
        <v>17</v>
      </c>
      <c r="E803" s="117" t="s">
        <v>17</v>
      </c>
      <c r="F803" s="117" t="s">
        <v>17</v>
      </c>
      <c r="G803" s="94">
        <v>131.38</v>
      </c>
      <c r="H803" s="42" t="s">
        <v>111</v>
      </c>
      <c r="I803" s="94">
        <v>0.1313</v>
      </c>
      <c r="J803" s="111">
        <v>1000</v>
      </c>
      <c r="K803" s="42" t="s">
        <v>706</v>
      </c>
    </row>
    <row r="804" spans="1:11" s="92" customFormat="1" x14ac:dyDescent="0.3">
      <c r="A804" s="29" t="s">
        <v>419</v>
      </c>
      <c r="B804" s="117" t="s">
        <v>17</v>
      </c>
      <c r="C804" s="117" t="s">
        <v>17</v>
      </c>
      <c r="D804" s="117" t="s">
        <v>17</v>
      </c>
      <c r="E804" s="117" t="s">
        <v>17</v>
      </c>
      <c r="F804" s="117" t="s">
        <v>17</v>
      </c>
      <c r="G804" s="94">
        <v>404.59</v>
      </c>
      <c r="H804" s="42" t="s">
        <v>93</v>
      </c>
      <c r="I804" s="94">
        <v>3.52</v>
      </c>
      <c r="J804" s="111">
        <v>115</v>
      </c>
      <c r="K804" s="42" t="s">
        <v>410</v>
      </c>
    </row>
    <row r="805" spans="1:11" s="92" customFormat="1" x14ac:dyDescent="0.3">
      <c r="A805" s="29" t="s">
        <v>487</v>
      </c>
      <c r="B805" s="117" t="s">
        <v>17</v>
      </c>
      <c r="C805" s="117" t="s">
        <v>17</v>
      </c>
      <c r="D805" s="117" t="s">
        <v>17</v>
      </c>
      <c r="E805" s="117" t="s">
        <v>17</v>
      </c>
      <c r="F805" s="117" t="s">
        <v>17</v>
      </c>
      <c r="G805" s="94">
        <v>771.12</v>
      </c>
      <c r="H805" s="42" t="s">
        <v>704</v>
      </c>
      <c r="I805" s="94">
        <v>2.5703999999999998</v>
      </c>
      <c r="J805" s="111">
        <v>300</v>
      </c>
      <c r="K805" s="42" t="s">
        <v>410</v>
      </c>
    </row>
    <row r="806" spans="1:11" s="92" customFormat="1" x14ac:dyDescent="0.3">
      <c r="A806" s="29" t="s">
        <v>366</v>
      </c>
      <c r="B806" s="117" t="s">
        <v>17</v>
      </c>
      <c r="C806" s="117" t="s">
        <v>17</v>
      </c>
      <c r="D806" s="117" t="s">
        <v>17</v>
      </c>
      <c r="E806" s="117" t="s">
        <v>17</v>
      </c>
      <c r="F806" s="117" t="s">
        <v>17</v>
      </c>
      <c r="G806" s="94">
        <v>492.34</v>
      </c>
      <c r="H806" s="42" t="s">
        <v>704</v>
      </c>
      <c r="I806" s="94">
        <v>4.923</v>
      </c>
      <c r="J806" s="111">
        <v>100</v>
      </c>
      <c r="K806" s="42" t="s">
        <v>724</v>
      </c>
    </row>
    <row r="807" spans="1:11" s="92" customFormat="1" x14ac:dyDescent="0.3">
      <c r="A807" s="29" t="s">
        <v>487</v>
      </c>
      <c r="B807" s="117" t="s">
        <v>17</v>
      </c>
      <c r="C807" s="117" t="s">
        <v>17</v>
      </c>
      <c r="D807" s="117" t="s">
        <v>17</v>
      </c>
      <c r="E807" s="117" t="s">
        <v>17</v>
      </c>
      <c r="F807" s="117" t="s">
        <v>17</v>
      </c>
      <c r="G807" s="94">
        <v>1693.88</v>
      </c>
      <c r="H807" s="42" t="s">
        <v>704</v>
      </c>
      <c r="I807" s="94">
        <v>8.4694000000000003</v>
      </c>
      <c r="J807" s="111">
        <v>200</v>
      </c>
      <c r="K807" s="42" t="s">
        <v>706</v>
      </c>
    </row>
    <row r="808" spans="1:11" s="92" customFormat="1" x14ac:dyDescent="0.3">
      <c r="A808" s="29" t="s">
        <v>366</v>
      </c>
      <c r="B808" s="117" t="s">
        <v>17</v>
      </c>
      <c r="C808" s="117" t="s">
        <v>17</v>
      </c>
      <c r="D808" s="117" t="s">
        <v>17</v>
      </c>
      <c r="E808" s="117" t="s">
        <v>17</v>
      </c>
      <c r="F808" s="117" t="s">
        <v>17</v>
      </c>
      <c r="G808" s="94">
        <v>568.70000000000005</v>
      </c>
      <c r="H808" s="42" t="s">
        <v>72</v>
      </c>
      <c r="I808" s="94">
        <v>11.37</v>
      </c>
      <c r="J808" s="111">
        <v>50</v>
      </c>
      <c r="K808" s="42" t="s">
        <v>410</v>
      </c>
    </row>
    <row r="809" spans="1:11" s="92" customFormat="1" x14ac:dyDescent="0.3">
      <c r="A809" s="29" t="s">
        <v>707</v>
      </c>
      <c r="B809" s="117" t="s">
        <v>17</v>
      </c>
      <c r="C809" s="117" t="s">
        <v>17</v>
      </c>
      <c r="D809" s="117" t="s">
        <v>17</v>
      </c>
      <c r="E809" s="117" t="s">
        <v>17</v>
      </c>
      <c r="F809" s="117" t="s">
        <v>17</v>
      </c>
      <c r="G809" s="94">
        <v>218.4</v>
      </c>
      <c r="H809" s="118" t="s">
        <v>287</v>
      </c>
      <c r="I809" s="94">
        <v>0.43680000000000002</v>
      </c>
      <c r="J809" s="111">
        <v>500</v>
      </c>
      <c r="K809" s="42" t="s">
        <v>410</v>
      </c>
    </row>
    <row r="810" spans="1:11" s="92" customFormat="1" x14ac:dyDescent="0.3">
      <c r="A810" s="29" t="s">
        <v>707</v>
      </c>
      <c r="B810" s="117" t="s">
        <v>17</v>
      </c>
      <c r="C810" s="117" t="s">
        <v>17</v>
      </c>
      <c r="D810" s="117" t="s">
        <v>17</v>
      </c>
      <c r="E810" s="117" t="s">
        <v>17</v>
      </c>
      <c r="F810" s="117" t="s">
        <v>17</v>
      </c>
      <c r="G810" s="94">
        <v>74.7</v>
      </c>
      <c r="H810" s="118" t="s">
        <v>713</v>
      </c>
      <c r="I810" s="94">
        <v>0.3735</v>
      </c>
      <c r="J810" s="111">
        <v>200</v>
      </c>
      <c r="K810" s="42" t="s">
        <v>724</v>
      </c>
    </row>
    <row r="811" spans="1:11" s="92" customFormat="1" x14ac:dyDescent="0.3">
      <c r="A811" s="29" t="s">
        <v>650</v>
      </c>
      <c r="B811" s="117" t="s">
        <v>17</v>
      </c>
      <c r="C811" s="117" t="s">
        <v>17</v>
      </c>
      <c r="D811" s="117" t="s">
        <v>17</v>
      </c>
      <c r="E811" s="117" t="s">
        <v>17</v>
      </c>
      <c r="F811" s="117" t="s">
        <v>17</v>
      </c>
      <c r="G811" s="94">
        <v>806.4</v>
      </c>
      <c r="H811" s="118" t="s">
        <v>713</v>
      </c>
      <c r="I811" s="94">
        <v>8.9599999999999999E-2</v>
      </c>
      <c r="J811" s="111">
        <v>9000</v>
      </c>
      <c r="K811" s="42" t="s">
        <v>724</v>
      </c>
    </row>
    <row r="812" spans="1:11" s="92" customFormat="1" x14ac:dyDescent="0.3">
      <c r="A812" s="29" t="s">
        <v>725</v>
      </c>
      <c r="B812" s="117" t="s">
        <v>17</v>
      </c>
      <c r="C812" s="117" t="s">
        <v>17</v>
      </c>
      <c r="D812" s="117" t="s">
        <v>17</v>
      </c>
      <c r="E812" s="117" t="s">
        <v>17</v>
      </c>
      <c r="F812" s="117" t="s">
        <v>17</v>
      </c>
      <c r="G812" s="94">
        <v>98.2</v>
      </c>
      <c r="H812" s="118" t="s">
        <v>713</v>
      </c>
      <c r="I812" s="94">
        <v>49.1</v>
      </c>
      <c r="J812" s="111">
        <v>2</v>
      </c>
      <c r="K812" s="42" t="s">
        <v>705</v>
      </c>
    </row>
    <row r="813" spans="1:11" s="92" customFormat="1" x14ac:dyDescent="0.3">
      <c r="A813" s="29" t="s">
        <v>650</v>
      </c>
      <c r="B813" s="117" t="s">
        <v>17</v>
      </c>
      <c r="C813" s="117" t="s">
        <v>17</v>
      </c>
      <c r="D813" s="117" t="s">
        <v>17</v>
      </c>
      <c r="E813" s="117" t="s">
        <v>17</v>
      </c>
      <c r="F813" s="117" t="s">
        <v>17</v>
      </c>
      <c r="G813" s="94">
        <v>2014.66</v>
      </c>
      <c r="H813" s="118" t="s">
        <v>76</v>
      </c>
      <c r="I813" s="94">
        <v>0.50366</v>
      </c>
      <c r="J813" s="111">
        <v>4000</v>
      </c>
      <c r="K813" s="42" t="s">
        <v>410</v>
      </c>
    </row>
    <row r="814" spans="1:11" s="92" customFormat="1" x14ac:dyDescent="0.3">
      <c r="A814" s="29" t="s">
        <v>711</v>
      </c>
      <c r="B814" s="117" t="s">
        <v>17</v>
      </c>
      <c r="C814" s="117" t="s">
        <v>17</v>
      </c>
      <c r="D814" s="117" t="s">
        <v>17</v>
      </c>
      <c r="E814" s="117" t="s">
        <v>17</v>
      </c>
      <c r="F814" s="117" t="s">
        <v>17</v>
      </c>
      <c r="G814" s="94">
        <v>22.31</v>
      </c>
      <c r="H814" s="118" t="s">
        <v>76</v>
      </c>
      <c r="I814" s="94">
        <v>2.7799999999999998E-2</v>
      </c>
      <c r="J814" s="111">
        <v>800</v>
      </c>
      <c r="K814" s="42" t="s">
        <v>410</v>
      </c>
    </row>
    <row r="815" spans="1:11" s="92" customFormat="1" x14ac:dyDescent="0.3">
      <c r="A815" s="29" t="s">
        <v>366</v>
      </c>
      <c r="B815" s="117" t="s">
        <v>17</v>
      </c>
      <c r="C815" s="117" t="s">
        <v>17</v>
      </c>
      <c r="D815" s="117" t="s">
        <v>17</v>
      </c>
      <c r="E815" s="117" t="s">
        <v>17</v>
      </c>
      <c r="F815" s="117" t="s">
        <v>17</v>
      </c>
      <c r="G815" s="94">
        <v>352.8</v>
      </c>
      <c r="H815" s="118" t="s">
        <v>76</v>
      </c>
      <c r="I815" s="94">
        <v>2.3519999999999999</v>
      </c>
      <c r="J815" s="111">
        <v>150</v>
      </c>
      <c r="K815" s="42" t="s">
        <v>410</v>
      </c>
    </row>
    <row r="816" spans="1:11" s="92" customFormat="1" x14ac:dyDescent="0.3">
      <c r="A816" s="29" t="s">
        <v>197</v>
      </c>
      <c r="B816" s="117" t="s">
        <v>17</v>
      </c>
      <c r="C816" s="117" t="s">
        <v>17</v>
      </c>
      <c r="D816" s="117" t="s">
        <v>17</v>
      </c>
      <c r="E816" s="117" t="s">
        <v>17</v>
      </c>
      <c r="F816" s="117" t="s">
        <v>17</v>
      </c>
      <c r="G816" s="94">
        <v>48</v>
      </c>
      <c r="H816" s="118" t="s">
        <v>76</v>
      </c>
      <c r="I816" s="94">
        <v>4.8000000000000001E-2</v>
      </c>
      <c r="J816" s="111">
        <v>1000</v>
      </c>
      <c r="K816" s="42" t="s">
        <v>724</v>
      </c>
    </row>
    <row r="817" spans="1:11" s="92" customFormat="1" x14ac:dyDescent="0.3">
      <c r="A817" s="29" t="s">
        <v>726</v>
      </c>
      <c r="B817" s="117" t="s">
        <v>17</v>
      </c>
      <c r="C817" s="117" t="s">
        <v>17</v>
      </c>
      <c r="D817" s="117" t="s">
        <v>17</v>
      </c>
      <c r="E817" s="117" t="s">
        <v>17</v>
      </c>
      <c r="F817" s="117" t="s">
        <v>17</v>
      </c>
      <c r="G817" s="94">
        <v>13.9</v>
      </c>
      <c r="H817" s="118" t="s">
        <v>76</v>
      </c>
      <c r="I817" s="94">
        <v>2.1999999999999999E-2</v>
      </c>
      <c r="J817" s="111">
        <v>500</v>
      </c>
      <c r="K817" s="42" t="s">
        <v>724</v>
      </c>
    </row>
    <row r="818" spans="1:11" s="92" customFormat="1" x14ac:dyDescent="0.3">
      <c r="A818" s="29" t="s">
        <v>487</v>
      </c>
      <c r="B818" s="117" t="s">
        <v>17</v>
      </c>
      <c r="C818" s="117" t="s">
        <v>17</v>
      </c>
      <c r="D818" s="117" t="s">
        <v>17</v>
      </c>
      <c r="E818" s="117" t="s">
        <v>17</v>
      </c>
      <c r="F818" s="117" t="s">
        <v>17</v>
      </c>
      <c r="G818" s="94">
        <v>172.92</v>
      </c>
      <c r="H818" s="118" t="s">
        <v>76</v>
      </c>
      <c r="I818" s="94">
        <v>8.6460000000000008</v>
      </c>
      <c r="J818" s="111">
        <v>20</v>
      </c>
      <c r="K818" s="42" t="s">
        <v>705</v>
      </c>
    </row>
    <row r="819" spans="1:11" s="92" customFormat="1" x14ac:dyDescent="0.3">
      <c r="A819" s="29" t="s">
        <v>707</v>
      </c>
      <c r="B819" s="117" t="s">
        <v>17</v>
      </c>
      <c r="C819" s="117" t="s">
        <v>17</v>
      </c>
      <c r="D819" s="117" t="s">
        <v>17</v>
      </c>
      <c r="E819" s="117" t="s">
        <v>17</v>
      </c>
      <c r="F819" s="117" t="s">
        <v>17</v>
      </c>
      <c r="G819" s="94">
        <v>599.76</v>
      </c>
      <c r="H819" s="118" t="s">
        <v>93</v>
      </c>
      <c r="I819" s="94">
        <v>0.13320000000000001</v>
      </c>
      <c r="J819" s="111">
        <v>4500</v>
      </c>
      <c r="K819" s="42" t="s">
        <v>410</v>
      </c>
    </row>
    <row r="820" spans="1:11" s="92" customFormat="1" x14ac:dyDescent="0.3">
      <c r="A820" s="29" t="s">
        <v>707</v>
      </c>
      <c r="B820" s="117" t="s">
        <v>17</v>
      </c>
      <c r="C820" s="117" t="s">
        <v>17</v>
      </c>
      <c r="D820" s="117" t="s">
        <v>17</v>
      </c>
      <c r="E820" s="117" t="s">
        <v>17</v>
      </c>
      <c r="F820" s="117" t="s">
        <v>17</v>
      </c>
      <c r="G820" s="94">
        <v>1111.04</v>
      </c>
      <c r="H820" s="118" t="s">
        <v>93</v>
      </c>
      <c r="I820" s="94">
        <v>0.13880000000000001</v>
      </c>
      <c r="J820" s="111">
        <v>8000</v>
      </c>
      <c r="K820" s="42" t="s">
        <v>724</v>
      </c>
    </row>
    <row r="821" spans="1:11" s="92" customFormat="1" x14ac:dyDescent="0.3">
      <c r="A821" s="29" t="s">
        <v>650</v>
      </c>
      <c r="B821" s="117" t="s">
        <v>17</v>
      </c>
      <c r="C821" s="117" t="s">
        <v>17</v>
      </c>
      <c r="D821" s="117" t="s">
        <v>17</v>
      </c>
      <c r="E821" s="117" t="s">
        <v>17</v>
      </c>
      <c r="F821" s="117" t="s">
        <v>17</v>
      </c>
      <c r="G821" s="94">
        <v>360.64</v>
      </c>
      <c r="H821" s="118" t="s">
        <v>717</v>
      </c>
      <c r="I821" s="94">
        <v>7.2120000000000004E-2</v>
      </c>
      <c r="J821" s="111">
        <v>5000</v>
      </c>
      <c r="K821" s="42" t="s">
        <v>709</v>
      </c>
    </row>
    <row r="822" spans="1:11" s="92" customFormat="1" x14ac:dyDescent="0.3">
      <c r="A822" s="29" t="s">
        <v>725</v>
      </c>
      <c r="B822" s="117" t="s">
        <v>17</v>
      </c>
      <c r="C822" s="117" t="s">
        <v>17</v>
      </c>
      <c r="D822" s="117" t="s">
        <v>17</v>
      </c>
      <c r="E822" s="117" t="s">
        <v>17</v>
      </c>
      <c r="F822" s="117" t="s">
        <v>17</v>
      </c>
      <c r="G822" s="94">
        <v>107.52</v>
      </c>
      <c r="H822" s="118" t="s">
        <v>727</v>
      </c>
      <c r="I822" s="94">
        <v>53.76</v>
      </c>
      <c r="J822" s="111">
        <v>2</v>
      </c>
      <c r="K822" s="42" t="s">
        <v>187</v>
      </c>
    </row>
    <row r="823" spans="1:11" s="92" customFormat="1" x14ac:dyDescent="0.3">
      <c r="A823" s="29" t="s">
        <v>707</v>
      </c>
      <c r="B823" s="117" t="s">
        <v>17</v>
      </c>
      <c r="C823" s="117" t="s">
        <v>17</v>
      </c>
      <c r="D823" s="117" t="s">
        <v>17</v>
      </c>
      <c r="E823" s="117" t="s">
        <v>17</v>
      </c>
      <c r="F823" s="117" t="s">
        <v>17</v>
      </c>
      <c r="G823" s="94">
        <v>686</v>
      </c>
      <c r="H823" s="118" t="s">
        <v>111</v>
      </c>
      <c r="I823" s="94">
        <v>0.13719999999999999</v>
      </c>
      <c r="J823" s="111">
        <v>5000</v>
      </c>
      <c r="K823" s="42" t="s">
        <v>410</v>
      </c>
    </row>
    <row r="824" spans="1:11" s="92" customFormat="1" x14ac:dyDescent="0.3">
      <c r="A824" s="29" t="s">
        <v>707</v>
      </c>
      <c r="B824" s="117" t="s">
        <v>17</v>
      </c>
      <c r="C824" s="117" t="s">
        <v>17</v>
      </c>
      <c r="D824" s="117" t="s">
        <v>17</v>
      </c>
      <c r="E824" s="117" t="s">
        <v>17</v>
      </c>
      <c r="F824" s="117" t="s">
        <v>17</v>
      </c>
      <c r="G824" s="94">
        <v>482.97</v>
      </c>
      <c r="H824" s="118" t="s">
        <v>111</v>
      </c>
      <c r="I824" s="94">
        <v>0.12540000000000001</v>
      </c>
      <c r="J824" s="111">
        <v>3715</v>
      </c>
      <c r="K824" s="42" t="s">
        <v>724</v>
      </c>
    </row>
    <row r="825" spans="1:11" s="92" customFormat="1" x14ac:dyDescent="0.3">
      <c r="A825" s="29" t="s">
        <v>707</v>
      </c>
      <c r="B825" s="117" t="s">
        <v>17</v>
      </c>
      <c r="C825" s="117" t="s">
        <v>17</v>
      </c>
      <c r="D825" s="117" t="s">
        <v>17</v>
      </c>
      <c r="E825" s="117" t="s">
        <v>17</v>
      </c>
      <c r="F825" s="117" t="s">
        <v>17</v>
      </c>
      <c r="G825" s="94">
        <v>51.43</v>
      </c>
      <c r="H825" s="118" t="s">
        <v>111</v>
      </c>
      <c r="I825" s="94">
        <v>0.1285</v>
      </c>
      <c r="J825" s="111">
        <v>400</v>
      </c>
      <c r="K825" s="42" t="s">
        <v>187</v>
      </c>
    </row>
    <row r="826" spans="1:11" s="92" customFormat="1" x14ac:dyDescent="0.3">
      <c r="A826" s="29" t="s">
        <v>366</v>
      </c>
      <c r="B826" s="117" t="s">
        <v>17</v>
      </c>
      <c r="C826" s="117" t="s">
        <v>17</v>
      </c>
      <c r="D826" s="117" t="s">
        <v>17</v>
      </c>
      <c r="E826" s="117" t="s">
        <v>17</v>
      </c>
      <c r="F826" s="117" t="s">
        <v>17</v>
      </c>
      <c r="G826" s="94">
        <v>1533.29</v>
      </c>
      <c r="H826" s="118" t="s">
        <v>704</v>
      </c>
      <c r="I826" s="94">
        <v>6.13</v>
      </c>
      <c r="J826" s="111">
        <v>250</v>
      </c>
      <c r="K826" s="42" t="s">
        <v>706</v>
      </c>
    </row>
    <row r="827" spans="1:11" s="92" customFormat="1" x14ac:dyDescent="0.3">
      <c r="A827" s="29" t="s">
        <v>487</v>
      </c>
      <c r="B827" s="117" t="s">
        <v>17</v>
      </c>
      <c r="C827" s="117" t="s">
        <v>17</v>
      </c>
      <c r="D827" s="117" t="s">
        <v>17</v>
      </c>
      <c r="E827" s="117" t="s">
        <v>17</v>
      </c>
      <c r="F827" s="117" t="s">
        <v>17</v>
      </c>
      <c r="G827" s="94">
        <v>516</v>
      </c>
      <c r="H827" s="118" t="s">
        <v>704</v>
      </c>
      <c r="I827" s="94">
        <v>2.58</v>
      </c>
      <c r="J827" s="111">
        <v>200</v>
      </c>
      <c r="K827" s="42" t="s">
        <v>705</v>
      </c>
    </row>
    <row r="828" spans="1:11" s="92" customFormat="1" x14ac:dyDescent="0.3">
      <c r="A828" s="29" t="s">
        <v>365</v>
      </c>
      <c r="B828" s="117" t="s">
        <v>17</v>
      </c>
      <c r="C828" s="117" t="s">
        <v>17</v>
      </c>
      <c r="D828" s="117" t="s">
        <v>17</v>
      </c>
      <c r="E828" s="117" t="s">
        <v>17</v>
      </c>
      <c r="F828" s="117" t="s">
        <v>17</v>
      </c>
      <c r="G828" s="94">
        <v>84.94</v>
      </c>
      <c r="H828" s="118" t="s">
        <v>704</v>
      </c>
      <c r="I828" s="94">
        <v>14.16</v>
      </c>
      <c r="J828" s="111">
        <v>6</v>
      </c>
      <c r="K828" s="42" t="s">
        <v>705</v>
      </c>
    </row>
    <row r="829" spans="1:11" s="92" customFormat="1" x14ac:dyDescent="0.3">
      <c r="A829" s="29" t="s">
        <v>419</v>
      </c>
      <c r="B829" s="117" t="s">
        <v>17</v>
      </c>
      <c r="C829" s="117" t="s">
        <v>17</v>
      </c>
      <c r="D829" s="117" t="s">
        <v>17</v>
      </c>
      <c r="E829" s="117" t="s">
        <v>17</v>
      </c>
      <c r="F829" s="117" t="s">
        <v>17</v>
      </c>
      <c r="G829" s="94">
        <v>531.9</v>
      </c>
      <c r="H829" s="118" t="s">
        <v>93</v>
      </c>
      <c r="I829" s="94">
        <v>5.91</v>
      </c>
      <c r="J829" s="111">
        <v>90</v>
      </c>
      <c r="K829" s="42" t="s">
        <v>728</v>
      </c>
    </row>
    <row r="830" spans="1:11" s="92" customFormat="1" x14ac:dyDescent="0.3">
      <c r="A830" s="29" t="s">
        <v>419</v>
      </c>
      <c r="B830" s="117" t="s">
        <v>17</v>
      </c>
      <c r="C830" s="117" t="s">
        <v>17</v>
      </c>
      <c r="D830" s="117" t="s">
        <v>17</v>
      </c>
      <c r="E830" s="117" t="s">
        <v>17</v>
      </c>
      <c r="F830" s="117" t="s">
        <v>17</v>
      </c>
      <c r="G830" s="94">
        <v>863.89</v>
      </c>
      <c r="H830" s="118" t="s">
        <v>93</v>
      </c>
      <c r="I830" s="94">
        <v>4.6100000000000003</v>
      </c>
      <c r="J830" s="111">
        <v>187</v>
      </c>
      <c r="K830" s="42" t="s">
        <v>728</v>
      </c>
    </row>
    <row r="831" spans="1:11" s="92" customFormat="1" x14ac:dyDescent="0.3">
      <c r="A831" s="29" t="s">
        <v>352</v>
      </c>
      <c r="B831" s="117" t="s">
        <v>17</v>
      </c>
      <c r="C831" s="117" t="s">
        <v>17</v>
      </c>
      <c r="D831" s="117" t="s">
        <v>17</v>
      </c>
      <c r="E831" s="117" t="s">
        <v>17</v>
      </c>
      <c r="F831" s="117" t="s">
        <v>17</v>
      </c>
      <c r="G831" s="94">
        <v>653.4</v>
      </c>
      <c r="H831" s="118" t="s">
        <v>729</v>
      </c>
      <c r="I831" s="94">
        <v>0.65339999999999998</v>
      </c>
      <c r="J831" s="111">
        <v>1000</v>
      </c>
      <c r="K831" s="42" t="s">
        <v>706</v>
      </c>
    </row>
    <row r="832" spans="1:11" s="92" customFormat="1" x14ac:dyDescent="0.3">
      <c r="A832" s="29" t="s">
        <v>650</v>
      </c>
      <c r="B832" s="117" t="s">
        <v>17</v>
      </c>
      <c r="C832" s="117" t="s">
        <v>17</v>
      </c>
      <c r="D832" s="117" t="s">
        <v>17</v>
      </c>
      <c r="E832" s="117" t="s">
        <v>17</v>
      </c>
      <c r="F832" s="117" t="s">
        <v>17</v>
      </c>
      <c r="G832" s="94">
        <v>306.58</v>
      </c>
      <c r="H832" s="118" t="s">
        <v>76</v>
      </c>
      <c r="I832" s="94">
        <v>6.13E-2</v>
      </c>
      <c r="J832" s="111">
        <v>5000</v>
      </c>
      <c r="K832" s="42" t="s">
        <v>187</v>
      </c>
    </row>
    <row r="833" spans="1:11" s="73" customFormat="1" ht="26.4" x14ac:dyDescent="0.25">
      <c r="A833" s="82" t="s">
        <v>643</v>
      </c>
      <c r="B833" s="83" t="s">
        <v>17</v>
      </c>
      <c r="C833" s="83" t="s">
        <v>17</v>
      </c>
      <c r="D833" s="83" t="s">
        <v>17</v>
      </c>
      <c r="E833" s="83" t="s">
        <v>17</v>
      </c>
      <c r="F833" s="84">
        <f>19480+1090</f>
        <v>20570</v>
      </c>
      <c r="G833" s="84">
        <f>SUM(G834:G837)</f>
        <v>20570</v>
      </c>
      <c r="H833" s="119"/>
      <c r="I833" s="84">
        <f>I834+I835</f>
        <v>10285</v>
      </c>
      <c r="J833" s="84">
        <f>J834+J835</f>
        <v>2</v>
      </c>
      <c r="K833" s="84"/>
    </row>
    <row r="834" spans="1:11" s="30" customFormat="1" ht="13.2" x14ac:dyDescent="0.25">
      <c r="A834" s="87" t="s">
        <v>644</v>
      </c>
      <c r="B834" s="32" t="s">
        <v>17</v>
      </c>
      <c r="C834" s="32" t="s">
        <v>17</v>
      </c>
      <c r="D834" s="32" t="s">
        <v>17</v>
      </c>
      <c r="E834" s="32" t="s">
        <v>17</v>
      </c>
      <c r="F834" s="32" t="s">
        <v>17</v>
      </c>
      <c r="G834" s="34">
        <v>5142.5</v>
      </c>
      <c r="H834" s="95" t="s">
        <v>528</v>
      </c>
      <c r="I834" s="34">
        <v>5142.5</v>
      </c>
      <c r="J834" s="34">
        <v>1</v>
      </c>
      <c r="K834" s="41" t="s">
        <v>705</v>
      </c>
    </row>
    <row r="835" spans="1:11" s="30" customFormat="1" ht="13.2" x14ac:dyDescent="0.25">
      <c r="A835" s="87" t="s">
        <v>644</v>
      </c>
      <c r="B835" s="32" t="s">
        <v>17</v>
      </c>
      <c r="C835" s="32" t="s">
        <v>17</v>
      </c>
      <c r="D835" s="32" t="s">
        <v>17</v>
      </c>
      <c r="E835" s="32" t="s">
        <v>17</v>
      </c>
      <c r="F835" s="32" t="s">
        <v>17</v>
      </c>
      <c r="G835" s="34">
        <v>5142.5</v>
      </c>
      <c r="H835" s="95" t="s">
        <v>528</v>
      </c>
      <c r="I835" s="34">
        <v>5142.5</v>
      </c>
      <c r="J835" s="34">
        <v>1</v>
      </c>
      <c r="K835" s="41" t="s">
        <v>714</v>
      </c>
    </row>
    <row r="836" spans="1:11" s="30" customFormat="1" ht="13.2" x14ac:dyDescent="0.25">
      <c r="A836" s="87" t="s">
        <v>644</v>
      </c>
      <c r="B836" s="32" t="s">
        <v>17</v>
      </c>
      <c r="C836" s="32" t="s">
        <v>17</v>
      </c>
      <c r="D836" s="32" t="s">
        <v>17</v>
      </c>
      <c r="E836" s="32" t="s">
        <v>17</v>
      </c>
      <c r="F836" s="32" t="s">
        <v>17</v>
      </c>
      <c r="G836" s="34">
        <v>5142.5</v>
      </c>
      <c r="H836" s="95" t="s">
        <v>528</v>
      </c>
      <c r="I836" s="34">
        <v>5142.5</v>
      </c>
      <c r="J836" s="34">
        <v>1</v>
      </c>
      <c r="K836" s="41" t="s">
        <v>709</v>
      </c>
    </row>
    <row r="837" spans="1:11" s="30" customFormat="1" ht="13.2" x14ac:dyDescent="0.25">
      <c r="A837" s="87" t="s">
        <v>644</v>
      </c>
      <c r="B837" s="32" t="s">
        <v>17</v>
      </c>
      <c r="C837" s="32" t="s">
        <v>17</v>
      </c>
      <c r="D837" s="32" t="s">
        <v>17</v>
      </c>
      <c r="E837" s="32" t="s">
        <v>17</v>
      </c>
      <c r="F837" s="32" t="s">
        <v>17</v>
      </c>
      <c r="G837" s="34">
        <v>5142.5</v>
      </c>
      <c r="H837" s="95" t="s">
        <v>528</v>
      </c>
      <c r="I837" s="34">
        <v>5142.5</v>
      </c>
      <c r="J837" s="34">
        <v>1</v>
      </c>
      <c r="K837" s="41" t="s">
        <v>724</v>
      </c>
    </row>
    <row r="838" spans="1:11" s="73" customFormat="1" ht="20.399999999999999" hidden="1" customHeight="1" x14ac:dyDescent="0.25">
      <c r="A838" s="96" t="s">
        <v>645</v>
      </c>
      <c r="B838" s="97" t="s">
        <v>17</v>
      </c>
      <c r="C838" s="97" t="s">
        <v>17</v>
      </c>
      <c r="D838" s="97" t="s">
        <v>17</v>
      </c>
      <c r="E838" s="97" t="s">
        <v>17</v>
      </c>
      <c r="F838" s="98">
        <v>297450</v>
      </c>
      <c r="G838" s="34">
        <v>5142.5</v>
      </c>
      <c r="H838" s="109"/>
      <c r="I838" s="98"/>
      <c r="J838" s="98"/>
      <c r="K838" s="110"/>
    </row>
    <row r="839" spans="1:11" s="33" customFormat="1" ht="66" x14ac:dyDescent="0.25">
      <c r="A839" s="82" t="s">
        <v>646</v>
      </c>
      <c r="B839" s="83" t="s">
        <v>17</v>
      </c>
      <c r="C839" s="83" t="s">
        <v>17</v>
      </c>
      <c r="D839" s="83" t="s">
        <v>17</v>
      </c>
      <c r="E839" s="83" t="s">
        <v>17</v>
      </c>
      <c r="F839" s="84">
        <v>4490</v>
      </c>
      <c r="G839" s="84">
        <f>G840+G850</f>
        <v>4490</v>
      </c>
      <c r="H839" s="84"/>
      <c r="I839" s="84"/>
      <c r="J839" s="84"/>
      <c r="K839" s="120"/>
    </row>
    <row r="840" spans="1:11" s="122" customFormat="1" ht="21" x14ac:dyDescent="0.4">
      <c r="A840" s="67" t="s">
        <v>730</v>
      </c>
      <c r="B840" s="68" t="s">
        <v>17</v>
      </c>
      <c r="C840" s="68" t="s">
        <v>17</v>
      </c>
      <c r="D840" s="68" t="s">
        <v>17</v>
      </c>
      <c r="E840" s="68" t="s">
        <v>17</v>
      </c>
      <c r="F840" s="68" t="s">
        <v>17</v>
      </c>
      <c r="G840" s="56">
        <f>G841+G842+G843+G844+G845+G846+G847+G848+G849</f>
        <v>2937.0000000000005</v>
      </c>
      <c r="H840" s="121"/>
      <c r="I840" s="56"/>
      <c r="J840" s="56"/>
      <c r="K840" s="102"/>
    </row>
    <row r="841" spans="1:11" s="123" customFormat="1" ht="21" x14ac:dyDescent="0.4">
      <c r="A841" s="87" t="s">
        <v>295</v>
      </c>
      <c r="B841" s="68" t="s">
        <v>17</v>
      </c>
      <c r="C841" s="68" t="s">
        <v>17</v>
      </c>
      <c r="D841" s="68" t="s">
        <v>17</v>
      </c>
      <c r="E841" s="68" t="s">
        <v>17</v>
      </c>
      <c r="F841" s="68" t="s">
        <v>17</v>
      </c>
      <c r="G841" s="34">
        <v>66.12</v>
      </c>
      <c r="H841" s="95" t="s">
        <v>713</v>
      </c>
      <c r="I841" s="34">
        <v>7.9000000000000001E-2</v>
      </c>
      <c r="J841" s="107">
        <v>826</v>
      </c>
      <c r="K841" s="41" t="s">
        <v>709</v>
      </c>
    </row>
    <row r="842" spans="1:11" s="123" customFormat="1" ht="21" x14ac:dyDescent="0.4">
      <c r="A842" s="87" t="s">
        <v>295</v>
      </c>
      <c r="B842" s="68" t="s">
        <v>17</v>
      </c>
      <c r="C842" s="68" t="s">
        <v>17</v>
      </c>
      <c r="D842" s="68" t="s">
        <v>17</v>
      </c>
      <c r="E842" s="68" t="s">
        <v>17</v>
      </c>
      <c r="F842" s="68" t="s">
        <v>17</v>
      </c>
      <c r="G842" s="34">
        <v>23.89</v>
      </c>
      <c r="H842" s="95" t="s">
        <v>713</v>
      </c>
      <c r="I842" s="34">
        <v>7.9000000000000001E-2</v>
      </c>
      <c r="J842" s="107">
        <v>300</v>
      </c>
      <c r="K842" s="41" t="s">
        <v>724</v>
      </c>
    </row>
    <row r="843" spans="1:11" s="123" customFormat="1" ht="21" x14ac:dyDescent="0.4">
      <c r="A843" s="87" t="s">
        <v>295</v>
      </c>
      <c r="B843" s="68" t="s">
        <v>17</v>
      </c>
      <c r="C843" s="68" t="s">
        <v>17</v>
      </c>
      <c r="D843" s="68" t="s">
        <v>17</v>
      </c>
      <c r="E843" s="68" t="s">
        <v>17</v>
      </c>
      <c r="F843" s="68" t="s">
        <v>17</v>
      </c>
      <c r="G843" s="34">
        <v>366.27</v>
      </c>
      <c r="H843" s="95" t="s">
        <v>731</v>
      </c>
      <c r="I843" s="34">
        <v>0.122</v>
      </c>
      <c r="J843" s="107">
        <v>3000</v>
      </c>
      <c r="K843" s="41" t="s">
        <v>724</v>
      </c>
    </row>
    <row r="844" spans="1:11" s="123" customFormat="1" ht="21" x14ac:dyDescent="0.4">
      <c r="A844" s="87" t="s">
        <v>295</v>
      </c>
      <c r="B844" s="68" t="s">
        <v>17</v>
      </c>
      <c r="C844" s="68" t="s">
        <v>17</v>
      </c>
      <c r="D844" s="68" t="s">
        <v>17</v>
      </c>
      <c r="E844" s="68" t="s">
        <v>17</v>
      </c>
      <c r="F844" s="68" t="s">
        <v>17</v>
      </c>
      <c r="G844" s="34">
        <v>291.51</v>
      </c>
      <c r="H844" s="95" t="s">
        <v>732</v>
      </c>
      <c r="I844" s="34">
        <v>0.128</v>
      </c>
      <c r="J844" s="107">
        <v>2277</v>
      </c>
      <c r="K844" s="41" t="s">
        <v>705</v>
      </c>
    </row>
    <row r="845" spans="1:11" s="123" customFormat="1" ht="21" x14ac:dyDescent="0.4">
      <c r="A845" s="87" t="s">
        <v>295</v>
      </c>
      <c r="B845" s="68" t="s">
        <v>17</v>
      </c>
      <c r="C845" s="68" t="s">
        <v>17</v>
      </c>
      <c r="D845" s="68" t="s">
        <v>17</v>
      </c>
      <c r="E845" s="68" t="s">
        <v>17</v>
      </c>
      <c r="F845" s="68" t="s">
        <v>17</v>
      </c>
      <c r="G845" s="34">
        <v>512.51</v>
      </c>
      <c r="H845" s="95" t="s">
        <v>732</v>
      </c>
      <c r="I845" s="34">
        <v>0.128</v>
      </c>
      <c r="J845" s="107">
        <v>4000</v>
      </c>
      <c r="K845" s="41" t="s">
        <v>709</v>
      </c>
    </row>
    <row r="846" spans="1:11" s="123" customFormat="1" ht="21" x14ac:dyDescent="0.4">
      <c r="A846" s="87" t="s">
        <v>295</v>
      </c>
      <c r="B846" s="68" t="s">
        <v>17</v>
      </c>
      <c r="C846" s="68" t="s">
        <v>17</v>
      </c>
      <c r="D846" s="68" t="s">
        <v>17</v>
      </c>
      <c r="E846" s="68" t="s">
        <v>17</v>
      </c>
      <c r="F846" s="68" t="s">
        <v>17</v>
      </c>
      <c r="G846" s="34">
        <v>627.54</v>
      </c>
      <c r="H846" s="95" t="s">
        <v>732</v>
      </c>
      <c r="I846" s="34">
        <v>0.126</v>
      </c>
      <c r="J846" s="107">
        <v>5000</v>
      </c>
      <c r="K846" s="41" t="s">
        <v>724</v>
      </c>
    </row>
    <row r="847" spans="1:11" s="123" customFormat="1" ht="21" x14ac:dyDescent="0.4">
      <c r="A847" s="87" t="s">
        <v>295</v>
      </c>
      <c r="B847" s="68" t="s">
        <v>17</v>
      </c>
      <c r="C847" s="68" t="s">
        <v>17</v>
      </c>
      <c r="D847" s="68" t="s">
        <v>17</v>
      </c>
      <c r="E847" s="68" t="s">
        <v>17</v>
      </c>
      <c r="F847" s="68" t="s">
        <v>17</v>
      </c>
      <c r="G847" s="34">
        <v>420</v>
      </c>
      <c r="H847" s="95" t="s">
        <v>105</v>
      </c>
      <c r="I847" s="34">
        <v>0.16800000000000001</v>
      </c>
      <c r="J847" s="107">
        <v>2500</v>
      </c>
      <c r="K847" s="41" t="s">
        <v>733</v>
      </c>
    </row>
    <row r="848" spans="1:11" s="123" customFormat="1" ht="21" x14ac:dyDescent="0.4">
      <c r="A848" s="87" t="s">
        <v>734</v>
      </c>
      <c r="B848" s="68" t="s">
        <v>17</v>
      </c>
      <c r="C848" s="68" t="s">
        <v>17</v>
      </c>
      <c r="D848" s="68" t="s">
        <v>17</v>
      </c>
      <c r="E848" s="68" t="s">
        <v>17</v>
      </c>
      <c r="F848" s="68" t="s">
        <v>17</v>
      </c>
      <c r="G848" s="34">
        <v>268.8</v>
      </c>
      <c r="H848" s="95" t="s">
        <v>735</v>
      </c>
      <c r="I848" s="34">
        <v>0.67200000000000004</v>
      </c>
      <c r="J848" s="107">
        <v>40</v>
      </c>
      <c r="K848" s="41" t="s">
        <v>724</v>
      </c>
    </row>
    <row r="849" spans="1:11" s="123" customFormat="1" ht="21" x14ac:dyDescent="0.4">
      <c r="A849" s="87" t="s">
        <v>736</v>
      </c>
      <c r="B849" s="68" t="s">
        <v>17</v>
      </c>
      <c r="C849" s="68" t="s">
        <v>17</v>
      </c>
      <c r="D849" s="68" t="s">
        <v>17</v>
      </c>
      <c r="E849" s="68" t="s">
        <v>17</v>
      </c>
      <c r="F849" s="68" t="s">
        <v>17</v>
      </c>
      <c r="G849" s="34">
        <v>360.36</v>
      </c>
      <c r="H849" s="95" t="s">
        <v>737</v>
      </c>
      <c r="I849" s="34">
        <v>32.76</v>
      </c>
      <c r="J849" s="107">
        <v>11</v>
      </c>
      <c r="K849" s="41" t="s">
        <v>738</v>
      </c>
    </row>
    <row r="850" spans="1:11" s="125" customFormat="1" ht="26.4" x14ac:dyDescent="0.4">
      <c r="A850" s="67" t="s">
        <v>739</v>
      </c>
      <c r="B850" s="68" t="s">
        <v>17</v>
      </c>
      <c r="C850" s="68" t="s">
        <v>17</v>
      </c>
      <c r="D850" s="68" t="s">
        <v>17</v>
      </c>
      <c r="E850" s="68" t="s">
        <v>17</v>
      </c>
      <c r="F850" s="68" t="s">
        <v>17</v>
      </c>
      <c r="G850" s="56">
        <f>G851+G852+G853+G854+G855+G856+G857+G858+G859+G860+G861+G862+G863+G864</f>
        <v>1553</v>
      </c>
      <c r="H850" s="124"/>
      <c r="I850" s="56"/>
      <c r="J850" s="56"/>
      <c r="K850" s="102"/>
    </row>
    <row r="851" spans="1:11" s="130" customFormat="1" ht="21" x14ac:dyDescent="0.4">
      <c r="A851" s="126" t="s">
        <v>740</v>
      </c>
      <c r="B851" s="68" t="s">
        <v>17</v>
      </c>
      <c r="C851" s="68" t="s">
        <v>17</v>
      </c>
      <c r="D851" s="68" t="s">
        <v>17</v>
      </c>
      <c r="E851" s="68" t="s">
        <v>17</v>
      </c>
      <c r="F851" s="68" t="s">
        <v>17</v>
      </c>
      <c r="G851" s="127">
        <v>231.84</v>
      </c>
      <c r="H851" s="95" t="s">
        <v>741</v>
      </c>
      <c r="I851" s="128">
        <v>0.57999999999999996</v>
      </c>
      <c r="J851" s="129">
        <v>400</v>
      </c>
      <c r="K851" s="41" t="s">
        <v>706</v>
      </c>
    </row>
    <row r="852" spans="1:11" s="130" customFormat="1" ht="21" x14ac:dyDescent="0.4">
      <c r="A852" s="126" t="s">
        <v>742</v>
      </c>
      <c r="B852" s="68" t="s">
        <v>17</v>
      </c>
      <c r="C852" s="68" t="s">
        <v>17</v>
      </c>
      <c r="D852" s="68" t="s">
        <v>17</v>
      </c>
      <c r="E852" s="68" t="s">
        <v>17</v>
      </c>
      <c r="F852" s="68" t="s">
        <v>17</v>
      </c>
      <c r="G852" s="127">
        <v>48.88</v>
      </c>
      <c r="H852" s="95" t="s">
        <v>741</v>
      </c>
      <c r="I852" s="128">
        <v>0.48799999999999999</v>
      </c>
      <c r="J852" s="129">
        <v>100</v>
      </c>
      <c r="K852" s="41" t="s">
        <v>705</v>
      </c>
    </row>
    <row r="853" spans="1:11" s="130" customFormat="1" ht="21" x14ac:dyDescent="0.4">
      <c r="A853" s="126" t="s">
        <v>743</v>
      </c>
      <c r="B853" s="68" t="s">
        <v>17</v>
      </c>
      <c r="C853" s="68" t="s">
        <v>17</v>
      </c>
      <c r="D853" s="68" t="s">
        <v>17</v>
      </c>
      <c r="E853" s="68" t="s">
        <v>17</v>
      </c>
      <c r="F853" s="68" t="s">
        <v>17</v>
      </c>
      <c r="G853" s="127">
        <v>70.56</v>
      </c>
      <c r="H853" s="95" t="s">
        <v>744</v>
      </c>
      <c r="I853" s="128">
        <v>7.8399999999999997E-2</v>
      </c>
      <c r="J853" s="129">
        <v>900</v>
      </c>
      <c r="K853" s="41" t="s">
        <v>706</v>
      </c>
    </row>
    <row r="854" spans="1:11" s="130" customFormat="1" ht="21" x14ac:dyDescent="0.4">
      <c r="A854" s="126" t="s">
        <v>743</v>
      </c>
      <c r="B854" s="68" t="s">
        <v>17</v>
      </c>
      <c r="C854" s="68" t="s">
        <v>17</v>
      </c>
      <c r="D854" s="68" t="s">
        <v>17</v>
      </c>
      <c r="E854" s="68" t="s">
        <v>17</v>
      </c>
      <c r="F854" s="68" t="s">
        <v>17</v>
      </c>
      <c r="G854" s="127">
        <v>114</v>
      </c>
      <c r="H854" s="95" t="s">
        <v>93</v>
      </c>
      <c r="I854" s="128">
        <v>0.18990000000000001</v>
      </c>
      <c r="J854" s="129">
        <v>600</v>
      </c>
      <c r="K854" s="41" t="s">
        <v>706</v>
      </c>
    </row>
    <row r="855" spans="1:11" s="130" customFormat="1" ht="21" x14ac:dyDescent="0.4">
      <c r="A855" s="126" t="s">
        <v>742</v>
      </c>
      <c r="B855" s="68" t="s">
        <v>17</v>
      </c>
      <c r="C855" s="68" t="s">
        <v>17</v>
      </c>
      <c r="D855" s="68" t="s">
        <v>17</v>
      </c>
      <c r="E855" s="68" t="s">
        <v>17</v>
      </c>
      <c r="F855" s="68" t="s">
        <v>17</v>
      </c>
      <c r="G855" s="127">
        <v>59.3</v>
      </c>
      <c r="H855" s="95" t="s">
        <v>93</v>
      </c>
      <c r="I855" s="128">
        <v>5.93</v>
      </c>
      <c r="J855" s="129">
        <v>10</v>
      </c>
      <c r="K855" s="41" t="s">
        <v>706</v>
      </c>
    </row>
    <row r="856" spans="1:11" s="130" customFormat="1" ht="21" x14ac:dyDescent="0.4">
      <c r="A856" s="126" t="s">
        <v>745</v>
      </c>
      <c r="B856" s="68" t="s">
        <v>17</v>
      </c>
      <c r="C856" s="68" t="s">
        <v>17</v>
      </c>
      <c r="D856" s="68" t="s">
        <v>17</v>
      </c>
      <c r="E856" s="68" t="s">
        <v>17</v>
      </c>
      <c r="F856" s="68" t="s">
        <v>17</v>
      </c>
      <c r="G856" s="127">
        <v>32.1</v>
      </c>
      <c r="H856" s="95" t="s">
        <v>93</v>
      </c>
      <c r="I856" s="128">
        <v>3.21</v>
      </c>
      <c r="J856" s="129">
        <v>10</v>
      </c>
      <c r="K856" s="41" t="s">
        <v>706</v>
      </c>
    </row>
    <row r="857" spans="1:11" s="130" customFormat="1" ht="21" x14ac:dyDescent="0.4">
      <c r="A857" s="126" t="s">
        <v>745</v>
      </c>
      <c r="B857" s="68" t="s">
        <v>17</v>
      </c>
      <c r="C857" s="68" t="s">
        <v>17</v>
      </c>
      <c r="D857" s="68" t="s">
        <v>17</v>
      </c>
      <c r="E857" s="68" t="s">
        <v>17</v>
      </c>
      <c r="F857" s="68" t="s">
        <v>17</v>
      </c>
      <c r="G857" s="127">
        <v>67.48</v>
      </c>
      <c r="H857" s="95" t="s">
        <v>746</v>
      </c>
      <c r="I857" s="128">
        <v>2.2490000000000001</v>
      </c>
      <c r="J857" s="129">
        <v>30</v>
      </c>
      <c r="K857" s="41" t="s">
        <v>724</v>
      </c>
    </row>
    <row r="858" spans="1:11" s="130" customFormat="1" ht="21" x14ac:dyDescent="0.4">
      <c r="A858" s="126" t="s">
        <v>742</v>
      </c>
      <c r="B858" s="68" t="s">
        <v>17</v>
      </c>
      <c r="C858" s="68" t="s">
        <v>17</v>
      </c>
      <c r="D858" s="68" t="s">
        <v>17</v>
      </c>
      <c r="E858" s="68" t="s">
        <v>17</v>
      </c>
      <c r="F858" s="68" t="s">
        <v>17</v>
      </c>
      <c r="G858" s="127">
        <v>308.55</v>
      </c>
      <c r="H858" s="95" t="s">
        <v>731</v>
      </c>
      <c r="I858" s="128">
        <v>5.1420000000000003</v>
      </c>
      <c r="J858" s="129">
        <v>60</v>
      </c>
      <c r="K858" s="41" t="s">
        <v>410</v>
      </c>
    </row>
    <row r="859" spans="1:11" s="130" customFormat="1" ht="21" x14ac:dyDescent="0.4">
      <c r="A859" s="126" t="s">
        <v>747</v>
      </c>
      <c r="B859" s="68" t="s">
        <v>17</v>
      </c>
      <c r="C859" s="68" t="s">
        <v>17</v>
      </c>
      <c r="D859" s="68" t="s">
        <v>17</v>
      </c>
      <c r="E859" s="68" t="s">
        <v>17</v>
      </c>
      <c r="F859" s="68" t="s">
        <v>17</v>
      </c>
      <c r="G859" s="127">
        <v>116.66</v>
      </c>
      <c r="H859" s="95" t="s">
        <v>731</v>
      </c>
      <c r="I859" s="128">
        <v>0.97199999999999998</v>
      </c>
      <c r="J859" s="129">
        <v>120</v>
      </c>
      <c r="K859" s="41" t="s">
        <v>709</v>
      </c>
    </row>
    <row r="860" spans="1:11" s="130" customFormat="1" ht="21" x14ac:dyDescent="0.4">
      <c r="A860" s="87" t="s">
        <v>745</v>
      </c>
      <c r="B860" s="68" t="s">
        <v>17</v>
      </c>
      <c r="C860" s="68" t="s">
        <v>17</v>
      </c>
      <c r="D860" s="68" t="s">
        <v>17</v>
      </c>
      <c r="E860" s="68" t="s">
        <v>17</v>
      </c>
      <c r="F860" s="68" t="s">
        <v>17</v>
      </c>
      <c r="G860" s="56">
        <v>12.2</v>
      </c>
      <c r="H860" s="95" t="s">
        <v>731</v>
      </c>
      <c r="I860" s="76">
        <v>0.61</v>
      </c>
      <c r="J860" s="131">
        <v>20</v>
      </c>
      <c r="K860" s="41" t="s">
        <v>705</v>
      </c>
    </row>
    <row r="861" spans="1:11" s="130" customFormat="1" ht="21" x14ac:dyDescent="0.4">
      <c r="A861" s="87" t="s">
        <v>742</v>
      </c>
      <c r="B861" s="68" t="s">
        <v>17</v>
      </c>
      <c r="C861" s="68" t="s">
        <v>17</v>
      </c>
      <c r="D861" s="68" t="s">
        <v>17</v>
      </c>
      <c r="E861" s="68" t="s">
        <v>17</v>
      </c>
      <c r="F861" s="68" t="s">
        <v>17</v>
      </c>
      <c r="G861" s="56">
        <v>18.87</v>
      </c>
      <c r="H861" s="95" t="s">
        <v>731</v>
      </c>
      <c r="I861" s="76">
        <v>6.29</v>
      </c>
      <c r="J861" s="131">
        <v>3</v>
      </c>
      <c r="K861" s="41" t="s">
        <v>705</v>
      </c>
    </row>
    <row r="862" spans="1:11" s="130" customFormat="1" ht="21" x14ac:dyDescent="0.4">
      <c r="A862" s="87" t="s">
        <v>742</v>
      </c>
      <c r="B862" s="68" t="s">
        <v>17</v>
      </c>
      <c r="C862" s="68" t="s">
        <v>17</v>
      </c>
      <c r="D862" s="68" t="s">
        <v>17</v>
      </c>
      <c r="E862" s="68" t="s">
        <v>17</v>
      </c>
      <c r="F862" s="68" t="s">
        <v>17</v>
      </c>
      <c r="G862" s="56">
        <v>35.54</v>
      </c>
      <c r="H862" s="95" t="s">
        <v>731</v>
      </c>
      <c r="I862" s="76">
        <v>6.29</v>
      </c>
      <c r="J862" s="131">
        <v>5</v>
      </c>
      <c r="K862" s="41" t="s">
        <v>709</v>
      </c>
    </row>
    <row r="863" spans="1:11" s="130" customFormat="1" ht="21" x14ac:dyDescent="0.4">
      <c r="A863" s="87" t="s">
        <v>740</v>
      </c>
      <c r="B863" s="68" t="s">
        <v>17</v>
      </c>
      <c r="C863" s="68" t="s">
        <v>17</v>
      </c>
      <c r="D863" s="68" t="s">
        <v>17</v>
      </c>
      <c r="E863" s="68" t="s">
        <v>17</v>
      </c>
      <c r="F863" s="68" t="s">
        <v>17</v>
      </c>
      <c r="G863" s="56">
        <v>52.64</v>
      </c>
      <c r="H863" s="95" t="s">
        <v>748</v>
      </c>
      <c r="I863" s="76">
        <v>0.65800000000000003</v>
      </c>
      <c r="J863" s="131">
        <v>80</v>
      </c>
      <c r="K863" s="41" t="s">
        <v>724</v>
      </c>
    </row>
    <row r="864" spans="1:11" s="130" customFormat="1" ht="21" x14ac:dyDescent="0.4">
      <c r="A864" s="87" t="s">
        <v>743</v>
      </c>
      <c r="B864" s="68" t="s">
        <v>17</v>
      </c>
      <c r="C864" s="68" t="s">
        <v>17</v>
      </c>
      <c r="D864" s="68" t="s">
        <v>17</v>
      </c>
      <c r="E864" s="68" t="s">
        <v>17</v>
      </c>
      <c r="F864" s="68" t="s">
        <v>17</v>
      </c>
      <c r="G864" s="56">
        <v>384.38</v>
      </c>
      <c r="H864" s="95" t="s">
        <v>732</v>
      </c>
      <c r="I864" s="76">
        <v>0.128</v>
      </c>
      <c r="J864" s="131">
        <v>3000</v>
      </c>
      <c r="K864" s="41" t="s">
        <v>706</v>
      </c>
    </row>
    <row r="865" spans="1:11" s="33" customFormat="1" ht="13.2" x14ac:dyDescent="0.25">
      <c r="A865" s="26" t="s">
        <v>418</v>
      </c>
      <c r="B865" s="66" t="s">
        <v>17</v>
      </c>
      <c r="C865" s="66" t="s">
        <v>17</v>
      </c>
      <c r="D865" s="66" t="s">
        <v>17</v>
      </c>
      <c r="E865" s="66" t="s">
        <v>17</v>
      </c>
      <c r="F865" s="31">
        <f>F866+F868</f>
        <v>316453</v>
      </c>
      <c r="G865" s="31">
        <f>G866+G868</f>
        <v>316453</v>
      </c>
      <c r="H865" s="27" t="s">
        <v>17</v>
      </c>
      <c r="I865" s="27" t="s">
        <v>17</v>
      </c>
      <c r="J865" s="27" t="s">
        <v>17</v>
      </c>
      <c r="K865" s="27" t="s">
        <v>17</v>
      </c>
    </row>
    <row r="866" spans="1:11" s="33" customFormat="1" ht="52.8" x14ac:dyDescent="0.25">
      <c r="A866" s="82" t="s">
        <v>582</v>
      </c>
      <c r="B866" s="83" t="s">
        <v>17</v>
      </c>
      <c r="C866" s="83" t="s">
        <v>17</v>
      </c>
      <c r="D866" s="83" t="s">
        <v>17</v>
      </c>
      <c r="E866" s="83" t="s">
        <v>17</v>
      </c>
      <c r="F866" s="84">
        <f>F867</f>
        <v>290297</v>
      </c>
      <c r="G866" s="84">
        <f>G867</f>
        <v>290297</v>
      </c>
      <c r="H866" s="85" t="s">
        <v>17</v>
      </c>
      <c r="I866" s="86" t="s">
        <v>17</v>
      </c>
      <c r="J866" s="86" t="s">
        <v>17</v>
      </c>
      <c r="K866" s="86"/>
    </row>
    <row r="867" spans="1:11" s="73" customFormat="1" ht="13.2" x14ac:dyDescent="0.25">
      <c r="A867" s="87" t="s">
        <v>583</v>
      </c>
      <c r="B867" s="68" t="s">
        <v>17</v>
      </c>
      <c r="C867" s="68" t="s">
        <v>17</v>
      </c>
      <c r="D867" s="68" t="s">
        <v>17</v>
      </c>
      <c r="E867" s="68" t="s">
        <v>17</v>
      </c>
      <c r="F867" s="76">
        <v>290297</v>
      </c>
      <c r="G867" s="56">
        <v>290297</v>
      </c>
      <c r="H867" s="88" t="s">
        <v>17</v>
      </c>
      <c r="I867" s="71" t="s">
        <v>17</v>
      </c>
      <c r="J867" s="71" t="s">
        <v>17</v>
      </c>
      <c r="K867" s="71"/>
    </row>
    <row r="868" spans="1:11" s="33" customFormat="1" ht="26.4" x14ac:dyDescent="0.25">
      <c r="A868" s="82" t="s">
        <v>584</v>
      </c>
      <c r="B868" s="83" t="s">
        <v>17</v>
      </c>
      <c r="C868" s="83" t="s">
        <v>17</v>
      </c>
      <c r="D868" s="83" t="s">
        <v>17</v>
      </c>
      <c r="E868" s="83" t="s">
        <v>17</v>
      </c>
      <c r="F868" s="84">
        <v>26156</v>
      </c>
      <c r="G868" s="84">
        <f>SUM(G869:G916)</f>
        <v>26156</v>
      </c>
      <c r="H868" s="85" t="s">
        <v>17</v>
      </c>
      <c r="I868" s="86" t="s">
        <v>17</v>
      </c>
      <c r="J868" s="86" t="s">
        <v>17</v>
      </c>
      <c r="K868" s="90"/>
    </row>
    <row r="869" spans="1:11" s="92" customFormat="1" x14ac:dyDescent="0.3">
      <c r="A869" s="87" t="s">
        <v>749</v>
      </c>
      <c r="B869" s="32" t="s">
        <v>17</v>
      </c>
      <c r="C869" s="32" t="s">
        <v>17</v>
      </c>
      <c r="D869" s="32" t="s">
        <v>17</v>
      </c>
      <c r="E869" s="32" t="s">
        <v>17</v>
      </c>
      <c r="F869" s="32" t="s">
        <v>17</v>
      </c>
      <c r="G869" s="34">
        <v>1914.24</v>
      </c>
      <c r="H869" s="118" t="s">
        <v>704</v>
      </c>
      <c r="I869" s="94">
        <v>6.380814</v>
      </c>
      <c r="J869" s="111">
        <v>300</v>
      </c>
      <c r="K869" s="132" t="s">
        <v>750</v>
      </c>
    </row>
    <row r="870" spans="1:11" s="92" customFormat="1" x14ac:dyDescent="0.3">
      <c r="A870" s="87" t="s">
        <v>751</v>
      </c>
      <c r="B870" s="32" t="s">
        <v>17</v>
      </c>
      <c r="C870" s="32" t="s">
        <v>17</v>
      </c>
      <c r="D870" s="32" t="s">
        <v>17</v>
      </c>
      <c r="E870" s="32" t="s">
        <v>17</v>
      </c>
      <c r="F870" s="32" t="s">
        <v>17</v>
      </c>
      <c r="G870" s="34">
        <v>535.92999999999995</v>
      </c>
      <c r="H870" s="118" t="s">
        <v>704</v>
      </c>
      <c r="I870" s="94">
        <v>2.6796700000000002</v>
      </c>
      <c r="J870" s="111">
        <v>200</v>
      </c>
      <c r="K870" s="132" t="s">
        <v>752</v>
      </c>
    </row>
    <row r="871" spans="1:11" s="92" customFormat="1" x14ac:dyDescent="0.3">
      <c r="A871" s="87" t="s">
        <v>751</v>
      </c>
      <c r="B871" s="32" t="s">
        <v>17</v>
      </c>
      <c r="C871" s="32" t="s">
        <v>17</v>
      </c>
      <c r="D871" s="32" t="s">
        <v>17</v>
      </c>
      <c r="E871" s="32" t="s">
        <v>17</v>
      </c>
      <c r="F871" s="32" t="s">
        <v>17</v>
      </c>
      <c r="G871" s="34">
        <v>1134.74</v>
      </c>
      <c r="H871" s="118" t="s">
        <v>704</v>
      </c>
      <c r="I871" s="94">
        <v>5.6736899999999997</v>
      </c>
      <c r="J871" s="111">
        <v>200</v>
      </c>
      <c r="K871" s="132" t="s">
        <v>753</v>
      </c>
    </row>
    <row r="872" spans="1:11" s="92" customFormat="1" x14ac:dyDescent="0.3">
      <c r="A872" s="87" t="s">
        <v>751</v>
      </c>
      <c r="B872" s="32" t="s">
        <v>17</v>
      </c>
      <c r="C872" s="32" t="s">
        <v>17</v>
      </c>
      <c r="D872" s="32" t="s">
        <v>17</v>
      </c>
      <c r="E872" s="32" t="s">
        <v>17</v>
      </c>
      <c r="F872" s="32" t="s">
        <v>17</v>
      </c>
      <c r="G872" s="34">
        <v>562.65</v>
      </c>
      <c r="H872" s="118" t="s">
        <v>72</v>
      </c>
      <c r="I872" s="94">
        <v>1.8754999999999999</v>
      </c>
      <c r="J872" s="111">
        <v>300</v>
      </c>
      <c r="K872" s="132" t="s">
        <v>752</v>
      </c>
    </row>
    <row r="873" spans="1:11" s="92" customFormat="1" x14ac:dyDescent="0.3">
      <c r="A873" s="87" t="s">
        <v>754</v>
      </c>
      <c r="B873" s="32" t="s">
        <v>17</v>
      </c>
      <c r="C873" s="32" t="s">
        <v>17</v>
      </c>
      <c r="D873" s="32" t="s">
        <v>17</v>
      </c>
      <c r="E873" s="32" t="s">
        <v>17</v>
      </c>
      <c r="F873" s="32" t="s">
        <v>17</v>
      </c>
      <c r="G873" s="34">
        <v>181.48</v>
      </c>
      <c r="H873" s="118" t="s">
        <v>704</v>
      </c>
      <c r="I873" s="94">
        <v>1.81488</v>
      </c>
      <c r="J873" s="111">
        <v>100</v>
      </c>
      <c r="K873" s="132" t="s">
        <v>752</v>
      </c>
    </row>
    <row r="874" spans="1:11" s="92" customFormat="1" x14ac:dyDescent="0.3">
      <c r="A874" s="87" t="s">
        <v>754</v>
      </c>
      <c r="B874" s="32" t="s">
        <v>17</v>
      </c>
      <c r="C874" s="32" t="s">
        <v>17</v>
      </c>
      <c r="D874" s="32" t="s">
        <v>17</v>
      </c>
      <c r="E874" s="32" t="s">
        <v>17</v>
      </c>
      <c r="F874" s="32" t="s">
        <v>17</v>
      </c>
      <c r="G874" s="34">
        <v>314.57</v>
      </c>
      <c r="H874" s="118" t="s">
        <v>704</v>
      </c>
      <c r="I874" s="94">
        <v>1.5728789999999999</v>
      </c>
      <c r="J874" s="111">
        <v>200</v>
      </c>
      <c r="K874" s="132" t="s">
        <v>753</v>
      </c>
    </row>
    <row r="875" spans="1:11" s="92" customFormat="1" x14ac:dyDescent="0.3">
      <c r="A875" s="87" t="s">
        <v>754</v>
      </c>
      <c r="B875" s="32" t="s">
        <v>17</v>
      </c>
      <c r="C875" s="32" t="s">
        <v>17</v>
      </c>
      <c r="D875" s="32" t="s">
        <v>17</v>
      </c>
      <c r="E875" s="32" t="s">
        <v>17</v>
      </c>
      <c r="F875" s="32" t="s">
        <v>17</v>
      </c>
      <c r="G875" s="34">
        <v>508.18</v>
      </c>
      <c r="H875" s="118" t="s">
        <v>704</v>
      </c>
      <c r="I875" s="94">
        <v>2.5408789999999999</v>
      </c>
      <c r="J875" s="111">
        <v>200</v>
      </c>
      <c r="K875" s="132" t="s">
        <v>750</v>
      </c>
    </row>
    <row r="876" spans="1:11" s="92" customFormat="1" x14ac:dyDescent="0.3">
      <c r="A876" s="87" t="s">
        <v>755</v>
      </c>
      <c r="B876" s="32" t="s">
        <v>17</v>
      </c>
      <c r="C876" s="32" t="s">
        <v>17</v>
      </c>
      <c r="D876" s="32" t="s">
        <v>17</v>
      </c>
      <c r="E876" s="32" t="s">
        <v>17</v>
      </c>
      <c r="F876" s="32" t="s">
        <v>17</v>
      </c>
      <c r="G876" s="34">
        <v>133.76</v>
      </c>
      <c r="H876" s="118" t="s">
        <v>704</v>
      </c>
      <c r="I876" s="94">
        <v>2.675189</v>
      </c>
      <c r="J876" s="111">
        <v>50</v>
      </c>
      <c r="K876" s="132" t="s">
        <v>752</v>
      </c>
    </row>
    <row r="877" spans="1:11" s="92" customFormat="1" x14ac:dyDescent="0.3">
      <c r="A877" s="87" t="s">
        <v>756</v>
      </c>
      <c r="B877" s="32" t="s">
        <v>17</v>
      </c>
      <c r="C877" s="32" t="s">
        <v>17</v>
      </c>
      <c r="D877" s="32" t="s">
        <v>17</v>
      </c>
      <c r="E877" s="32" t="s">
        <v>17</v>
      </c>
      <c r="F877" s="32" t="s">
        <v>17</v>
      </c>
      <c r="G877" s="34">
        <v>242</v>
      </c>
      <c r="H877" s="118" t="s">
        <v>704</v>
      </c>
      <c r="I877" s="94">
        <v>4.8398789999999998</v>
      </c>
      <c r="J877" s="111">
        <v>50</v>
      </c>
      <c r="K877" s="132" t="s">
        <v>752</v>
      </c>
    </row>
    <row r="878" spans="1:11" s="92" customFormat="1" x14ac:dyDescent="0.3">
      <c r="A878" s="87" t="s">
        <v>757</v>
      </c>
      <c r="B878" s="32" t="s">
        <v>17</v>
      </c>
      <c r="C878" s="32" t="s">
        <v>17</v>
      </c>
      <c r="D878" s="32" t="s">
        <v>17</v>
      </c>
      <c r="E878" s="32" t="s">
        <v>17</v>
      </c>
      <c r="F878" s="32" t="s">
        <v>17</v>
      </c>
      <c r="G878" s="34">
        <v>653.4</v>
      </c>
      <c r="H878" s="118" t="s">
        <v>76</v>
      </c>
      <c r="I878" s="94">
        <v>2.1779999999999999</v>
      </c>
      <c r="J878" s="111">
        <v>300</v>
      </c>
      <c r="K878" s="132" t="s">
        <v>753</v>
      </c>
    </row>
    <row r="879" spans="1:11" s="92" customFormat="1" x14ac:dyDescent="0.3">
      <c r="A879" s="87" t="s">
        <v>365</v>
      </c>
      <c r="B879" s="32" t="s">
        <v>17</v>
      </c>
      <c r="C879" s="32" t="s">
        <v>17</v>
      </c>
      <c r="D879" s="32" t="s">
        <v>17</v>
      </c>
      <c r="E879" s="32" t="s">
        <v>17</v>
      </c>
      <c r="F879" s="32" t="s">
        <v>17</v>
      </c>
      <c r="G879" s="34">
        <v>72.59</v>
      </c>
      <c r="H879" s="118" t="s">
        <v>704</v>
      </c>
      <c r="I879" s="94">
        <v>3.6295160000000002</v>
      </c>
      <c r="J879" s="111">
        <v>20</v>
      </c>
      <c r="K879" s="132" t="s">
        <v>750</v>
      </c>
    </row>
    <row r="880" spans="1:11" s="92" customFormat="1" x14ac:dyDescent="0.3">
      <c r="A880" s="87" t="s">
        <v>365</v>
      </c>
      <c r="B880" s="32" t="s">
        <v>17</v>
      </c>
      <c r="C880" s="32" t="s">
        <v>17</v>
      </c>
      <c r="D880" s="32" t="s">
        <v>17</v>
      </c>
      <c r="E880" s="32" t="s">
        <v>17</v>
      </c>
      <c r="F880" s="32" t="s">
        <v>17</v>
      </c>
      <c r="G880" s="34">
        <v>145.19999999999999</v>
      </c>
      <c r="H880" s="118" t="s">
        <v>76</v>
      </c>
      <c r="I880" s="94">
        <v>3.63</v>
      </c>
      <c r="J880" s="111">
        <v>40</v>
      </c>
      <c r="K880" s="132" t="s">
        <v>750</v>
      </c>
    </row>
    <row r="881" spans="1:11" s="92" customFormat="1" x14ac:dyDescent="0.3">
      <c r="A881" s="87" t="s">
        <v>365</v>
      </c>
      <c r="B881" s="32" t="s">
        <v>17</v>
      </c>
      <c r="C881" s="32" t="s">
        <v>17</v>
      </c>
      <c r="D881" s="32" t="s">
        <v>17</v>
      </c>
      <c r="E881" s="32" t="s">
        <v>17</v>
      </c>
      <c r="F881" s="32" t="s">
        <v>17</v>
      </c>
      <c r="G881" s="34">
        <v>119.78</v>
      </c>
      <c r="H881" s="118" t="s">
        <v>704</v>
      </c>
      <c r="I881" s="94">
        <v>3.6295000000000002</v>
      </c>
      <c r="J881" s="111">
        <v>33</v>
      </c>
      <c r="K881" s="132" t="s">
        <v>752</v>
      </c>
    </row>
    <row r="882" spans="1:11" s="92" customFormat="1" x14ac:dyDescent="0.3">
      <c r="A882" s="87" t="s">
        <v>365</v>
      </c>
      <c r="B882" s="32" t="s">
        <v>17</v>
      </c>
      <c r="C882" s="32" t="s">
        <v>17</v>
      </c>
      <c r="D882" s="32" t="s">
        <v>17</v>
      </c>
      <c r="E882" s="32" t="s">
        <v>17</v>
      </c>
      <c r="F882" s="32" t="s">
        <v>17</v>
      </c>
      <c r="G882" s="34">
        <v>239.57</v>
      </c>
      <c r="H882" s="118" t="s">
        <v>704</v>
      </c>
      <c r="I882" s="94">
        <v>7.2597579999999997</v>
      </c>
      <c r="J882" s="111">
        <v>33</v>
      </c>
      <c r="K882" s="132" t="s">
        <v>752</v>
      </c>
    </row>
    <row r="883" spans="1:11" s="92" customFormat="1" x14ac:dyDescent="0.3">
      <c r="A883" s="87" t="s">
        <v>365</v>
      </c>
      <c r="B883" s="32" t="s">
        <v>17</v>
      </c>
      <c r="C883" s="32" t="s">
        <v>17</v>
      </c>
      <c r="D883" s="32" t="s">
        <v>17</v>
      </c>
      <c r="E883" s="32" t="s">
        <v>17</v>
      </c>
      <c r="F883" s="32" t="s">
        <v>17</v>
      </c>
      <c r="G883" s="34">
        <v>197.47</v>
      </c>
      <c r="H883" s="118" t="s">
        <v>72</v>
      </c>
      <c r="I883" s="94">
        <v>5.8079999999999998</v>
      </c>
      <c r="J883" s="111">
        <v>34</v>
      </c>
      <c r="K883" s="132" t="s">
        <v>752</v>
      </c>
    </row>
    <row r="884" spans="1:11" s="92" customFormat="1" x14ac:dyDescent="0.3">
      <c r="A884" s="87" t="s">
        <v>365</v>
      </c>
      <c r="B884" s="32" t="s">
        <v>17</v>
      </c>
      <c r="C884" s="32" t="s">
        <v>17</v>
      </c>
      <c r="D884" s="32" t="s">
        <v>17</v>
      </c>
      <c r="E884" s="32" t="s">
        <v>17</v>
      </c>
      <c r="F884" s="32" t="s">
        <v>17</v>
      </c>
      <c r="G884" s="34">
        <v>145.19</v>
      </c>
      <c r="H884" s="118" t="s">
        <v>704</v>
      </c>
      <c r="I884" s="94">
        <v>3.6295160000000002</v>
      </c>
      <c r="J884" s="111">
        <v>40</v>
      </c>
      <c r="K884" s="132" t="s">
        <v>753</v>
      </c>
    </row>
    <row r="885" spans="1:11" s="92" customFormat="1" x14ac:dyDescent="0.3">
      <c r="A885" s="87" t="s">
        <v>365</v>
      </c>
      <c r="B885" s="32" t="s">
        <v>17</v>
      </c>
      <c r="C885" s="32" t="s">
        <v>17</v>
      </c>
      <c r="D885" s="32" t="s">
        <v>17</v>
      </c>
      <c r="E885" s="32" t="s">
        <v>17</v>
      </c>
      <c r="F885" s="32" t="s">
        <v>17</v>
      </c>
      <c r="G885" s="34">
        <v>348.48</v>
      </c>
      <c r="H885" s="118" t="s">
        <v>72</v>
      </c>
      <c r="I885" s="94">
        <v>5.8079999999999998</v>
      </c>
      <c r="J885" s="111">
        <v>60</v>
      </c>
      <c r="K885" s="132" t="s">
        <v>753</v>
      </c>
    </row>
    <row r="886" spans="1:11" s="92" customFormat="1" x14ac:dyDescent="0.3">
      <c r="A886" s="29" t="s">
        <v>758</v>
      </c>
      <c r="B886" s="32" t="s">
        <v>17</v>
      </c>
      <c r="C886" s="32" t="s">
        <v>17</v>
      </c>
      <c r="D886" s="32" t="s">
        <v>17</v>
      </c>
      <c r="E886" s="32" t="s">
        <v>17</v>
      </c>
      <c r="F886" s="32" t="s">
        <v>17</v>
      </c>
      <c r="G886" s="34">
        <v>11.95</v>
      </c>
      <c r="H886" s="133" t="s">
        <v>732</v>
      </c>
      <c r="I886" s="94">
        <v>0.1195</v>
      </c>
      <c r="J886" s="111">
        <v>100</v>
      </c>
      <c r="K886" s="132" t="s">
        <v>750</v>
      </c>
    </row>
    <row r="887" spans="1:11" s="92" customFormat="1" x14ac:dyDescent="0.3">
      <c r="A887" s="29" t="s">
        <v>758</v>
      </c>
      <c r="B887" s="32" t="s">
        <v>17</v>
      </c>
      <c r="C887" s="32" t="s">
        <v>17</v>
      </c>
      <c r="D887" s="32" t="s">
        <v>17</v>
      </c>
      <c r="E887" s="32" t="s">
        <v>17</v>
      </c>
      <c r="F887" s="32" t="s">
        <v>17</v>
      </c>
      <c r="G887" s="34">
        <v>87.36</v>
      </c>
      <c r="H887" s="118" t="s">
        <v>74</v>
      </c>
      <c r="I887" s="94">
        <v>0.21840000000000001</v>
      </c>
      <c r="J887" s="111">
        <v>400</v>
      </c>
      <c r="K887" s="132" t="s">
        <v>752</v>
      </c>
    </row>
    <row r="888" spans="1:11" s="92" customFormat="1" x14ac:dyDescent="0.3">
      <c r="A888" s="29" t="s">
        <v>758</v>
      </c>
      <c r="B888" s="32" t="s">
        <v>17</v>
      </c>
      <c r="C888" s="32" t="s">
        <v>17</v>
      </c>
      <c r="D888" s="32" t="s">
        <v>17</v>
      </c>
      <c r="E888" s="32" t="s">
        <v>17</v>
      </c>
      <c r="F888" s="32" t="s">
        <v>17</v>
      </c>
      <c r="G888" s="34">
        <v>23.9</v>
      </c>
      <c r="H888" s="133" t="s">
        <v>732</v>
      </c>
      <c r="I888" s="94">
        <v>0.119504</v>
      </c>
      <c r="J888" s="111">
        <v>200</v>
      </c>
      <c r="K888" s="132" t="s">
        <v>753</v>
      </c>
    </row>
    <row r="889" spans="1:11" s="92" customFormat="1" x14ac:dyDescent="0.3">
      <c r="A889" s="29" t="s">
        <v>758</v>
      </c>
      <c r="B889" s="32" t="s">
        <v>17</v>
      </c>
      <c r="C889" s="32" t="s">
        <v>17</v>
      </c>
      <c r="D889" s="32" t="s">
        <v>17</v>
      </c>
      <c r="E889" s="32" t="s">
        <v>17</v>
      </c>
      <c r="F889" s="32" t="s">
        <v>17</v>
      </c>
      <c r="G889" s="34">
        <v>37.35</v>
      </c>
      <c r="H889" s="42" t="s">
        <v>713</v>
      </c>
      <c r="I889" s="94">
        <v>0.37352000000000002</v>
      </c>
      <c r="J889" s="111">
        <v>100</v>
      </c>
      <c r="K889" s="132" t="s">
        <v>753</v>
      </c>
    </row>
    <row r="890" spans="1:11" s="92" customFormat="1" x14ac:dyDescent="0.3">
      <c r="A890" s="29" t="s">
        <v>759</v>
      </c>
      <c r="B890" s="32" t="s">
        <v>17</v>
      </c>
      <c r="C890" s="32" t="s">
        <v>17</v>
      </c>
      <c r="D890" s="32" t="s">
        <v>17</v>
      </c>
      <c r="E890" s="32" t="s">
        <v>17</v>
      </c>
      <c r="F890" s="32" t="s">
        <v>17</v>
      </c>
      <c r="G890" s="34">
        <v>672</v>
      </c>
      <c r="H890" s="42" t="s">
        <v>713</v>
      </c>
      <c r="I890" s="94">
        <v>0.112</v>
      </c>
      <c r="J890" s="111">
        <v>6000</v>
      </c>
      <c r="K890" s="132" t="s">
        <v>750</v>
      </c>
    </row>
    <row r="891" spans="1:11" s="92" customFormat="1" x14ac:dyDescent="0.3">
      <c r="A891" s="29" t="s">
        <v>759</v>
      </c>
      <c r="B891" s="32" t="s">
        <v>17</v>
      </c>
      <c r="C891" s="32" t="s">
        <v>17</v>
      </c>
      <c r="D891" s="32" t="s">
        <v>17</v>
      </c>
      <c r="E891" s="32" t="s">
        <v>17</v>
      </c>
      <c r="F891" s="32" t="s">
        <v>17</v>
      </c>
      <c r="G891" s="34">
        <v>1157.18</v>
      </c>
      <c r="H891" s="133" t="s">
        <v>732</v>
      </c>
      <c r="I891" s="94">
        <v>0.128576</v>
      </c>
      <c r="J891" s="111">
        <v>9000</v>
      </c>
      <c r="K891" s="132" t="s">
        <v>752</v>
      </c>
    </row>
    <row r="892" spans="1:11" s="92" customFormat="1" x14ac:dyDescent="0.3">
      <c r="A892" s="29" t="s">
        <v>759</v>
      </c>
      <c r="B892" s="32" t="s">
        <v>17</v>
      </c>
      <c r="C892" s="32" t="s">
        <v>17</v>
      </c>
      <c r="D892" s="32" t="s">
        <v>17</v>
      </c>
      <c r="E892" s="32" t="s">
        <v>17</v>
      </c>
      <c r="F892" s="32" t="s">
        <v>17</v>
      </c>
      <c r="G892" s="34">
        <v>1237.82</v>
      </c>
      <c r="H892" s="118" t="s">
        <v>76</v>
      </c>
      <c r="I892" s="94">
        <v>0.13753599999999999</v>
      </c>
      <c r="J892" s="111">
        <v>9000</v>
      </c>
      <c r="K892" s="132" t="s">
        <v>753</v>
      </c>
    </row>
    <row r="893" spans="1:11" s="92" customFormat="1" x14ac:dyDescent="0.3">
      <c r="A893" s="29" t="s">
        <v>759</v>
      </c>
      <c r="B893" s="32" t="s">
        <v>17</v>
      </c>
      <c r="C893" s="32" t="s">
        <v>17</v>
      </c>
      <c r="D893" s="32" t="s">
        <v>17</v>
      </c>
      <c r="E893" s="32" t="s">
        <v>17</v>
      </c>
      <c r="F893" s="32" t="s">
        <v>17</v>
      </c>
      <c r="G893" s="34">
        <v>1318.24</v>
      </c>
      <c r="H893" s="118" t="s">
        <v>76</v>
      </c>
      <c r="I893" s="94">
        <v>0.131824</v>
      </c>
      <c r="J893" s="111">
        <v>10000</v>
      </c>
      <c r="K893" s="132" t="s">
        <v>753</v>
      </c>
    </row>
    <row r="894" spans="1:11" s="92" customFormat="1" x14ac:dyDescent="0.3">
      <c r="A894" s="29" t="s">
        <v>759</v>
      </c>
      <c r="B894" s="32" t="s">
        <v>17</v>
      </c>
      <c r="C894" s="32" t="s">
        <v>17</v>
      </c>
      <c r="D894" s="32" t="s">
        <v>17</v>
      </c>
      <c r="E894" s="32" t="s">
        <v>17</v>
      </c>
      <c r="F894" s="32" t="s">
        <v>17</v>
      </c>
      <c r="G894" s="34">
        <v>983.81</v>
      </c>
      <c r="H894" s="118" t="s">
        <v>76</v>
      </c>
      <c r="I894" s="94">
        <v>0.122976</v>
      </c>
      <c r="J894" s="111">
        <v>8000</v>
      </c>
      <c r="K894" s="132" t="s">
        <v>753</v>
      </c>
    </row>
    <row r="895" spans="1:11" s="92" customFormat="1" x14ac:dyDescent="0.3">
      <c r="A895" s="29" t="s">
        <v>759</v>
      </c>
      <c r="B895" s="32" t="s">
        <v>17</v>
      </c>
      <c r="C895" s="32" t="s">
        <v>17</v>
      </c>
      <c r="D895" s="32" t="s">
        <v>17</v>
      </c>
      <c r="E895" s="32" t="s">
        <v>17</v>
      </c>
      <c r="F895" s="32" t="s">
        <v>17</v>
      </c>
      <c r="G895" s="34">
        <v>473.98</v>
      </c>
      <c r="H895" s="118" t="s">
        <v>76</v>
      </c>
      <c r="I895" s="94">
        <v>0.118496</v>
      </c>
      <c r="J895" s="111">
        <v>4000</v>
      </c>
      <c r="K895" s="132" t="s">
        <v>753</v>
      </c>
    </row>
    <row r="896" spans="1:11" s="92" customFormat="1" x14ac:dyDescent="0.3">
      <c r="A896" s="29" t="s">
        <v>759</v>
      </c>
      <c r="B896" s="32" t="s">
        <v>17</v>
      </c>
      <c r="C896" s="32" t="s">
        <v>17</v>
      </c>
      <c r="D896" s="32" t="s">
        <v>17</v>
      </c>
      <c r="E896" s="32" t="s">
        <v>17</v>
      </c>
      <c r="F896" s="32" t="s">
        <v>17</v>
      </c>
      <c r="G896" s="34">
        <v>605.91999999999996</v>
      </c>
      <c r="H896" s="118" t="s">
        <v>76</v>
      </c>
      <c r="I896" s="94">
        <v>0.121184</v>
      </c>
      <c r="J896" s="111">
        <v>5000</v>
      </c>
      <c r="K896" s="132" t="s">
        <v>753</v>
      </c>
    </row>
    <row r="897" spans="1:11" s="92" customFormat="1" x14ac:dyDescent="0.3">
      <c r="A897" s="29" t="s">
        <v>759</v>
      </c>
      <c r="B897" s="32" t="s">
        <v>17</v>
      </c>
      <c r="C897" s="32" t="s">
        <v>17</v>
      </c>
      <c r="D897" s="32" t="s">
        <v>17</v>
      </c>
      <c r="E897" s="32" t="s">
        <v>17</v>
      </c>
      <c r="F897" s="32" t="s">
        <v>17</v>
      </c>
      <c r="G897" s="34">
        <v>584.16999999999996</v>
      </c>
      <c r="H897" s="118" t="s">
        <v>76</v>
      </c>
      <c r="I897" s="94">
        <v>0.127413</v>
      </c>
      <c r="J897" s="111">
        <v>4585</v>
      </c>
      <c r="K897" s="132" t="s">
        <v>753</v>
      </c>
    </row>
    <row r="898" spans="1:11" s="92" customFormat="1" x14ac:dyDescent="0.3">
      <c r="A898" s="29" t="s">
        <v>487</v>
      </c>
      <c r="B898" s="32" t="s">
        <v>17</v>
      </c>
      <c r="C898" s="32" t="s">
        <v>17</v>
      </c>
      <c r="D898" s="32" t="s">
        <v>17</v>
      </c>
      <c r="E898" s="32" t="s">
        <v>17</v>
      </c>
      <c r="F898" s="32" t="s">
        <v>17</v>
      </c>
      <c r="G898" s="34">
        <v>1092.6300000000001</v>
      </c>
      <c r="H898" s="42" t="s">
        <v>713</v>
      </c>
      <c r="I898" s="94">
        <v>2.6015000000000001</v>
      </c>
      <c r="J898" s="111">
        <v>420</v>
      </c>
      <c r="K898" s="132" t="s">
        <v>750</v>
      </c>
    </row>
    <row r="899" spans="1:11" s="92" customFormat="1" x14ac:dyDescent="0.3">
      <c r="A899" s="29" t="s">
        <v>487</v>
      </c>
      <c r="B899" s="32" t="s">
        <v>17</v>
      </c>
      <c r="C899" s="32" t="s">
        <v>17</v>
      </c>
      <c r="D899" s="32" t="s">
        <v>17</v>
      </c>
      <c r="E899" s="32" t="s">
        <v>17</v>
      </c>
      <c r="F899" s="32" t="s">
        <v>17</v>
      </c>
      <c r="G899" s="34">
        <v>2015.76</v>
      </c>
      <c r="H899" s="118" t="s">
        <v>704</v>
      </c>
      <c r="I899" s="94">
        <v>3.3595999999999999</v>
      </c>
      <c r="J899" s="111">
        <v>600</v>
      </c>
      <c r="K899" s="132" t="s">
        <v>752</v>
      </c>
    </row>
    <row r="900" spans="1:11" s="92" customFormat="1" x14ac:dyDescent="0.3">
      <c r="A900" s="29" t="s">
        <v>487</v>
      </c>
      <c r="B900" s="32" t="s">
        <v>17</v>
      </c>
      <c r="C900" s="32" t="s">
        <v>17</v>
      </c>
      <c r="D900" s="32" t="s">
        <v>17</v>
      </c>
      <c r="E900" s="32" t="s">
        <v>17</v>
      </c>
      <c r="F900" s="32" t="s">
        <v>17</v>
      </c>
      <c r="G900" s="34">
        <v>1549.28</v>
      </c>
      <c r="H900" s="42" t="s">
        <v>713</v>
      </c>
      <c r="I900" s="94">
        <v>2.5821399999999999</v>
      </c>
      <c r="J900" s="111">
        <v>600</v>
      </c>
      <c r="K900" s="132" t="s">
        <v>753</v>
      </c>
    </row>
    <row r="901" spans="1:11" s="92" customFormat="1" x14ac:dyDescent="0.3">
      <c r="A901" s="87" t="s">
        <v>760</v>
      </c>
      <c r="B901" s="32" t="s">
        <v>17</v>
      </c>
      <c r="C901" s="32" t="s">
        <v>17</v>
      </c>
      <c r="D901" s="32" t="s">
        <v>17</v>
      </c>
      <c r="E901" s="32" t="s">
        <v>17</v>
      </c>
      <c r="F901" s="32" t="s">
        <v>17</v>
      </c>
      <c r="G901" s="34">
        <v>302.39999999999998</v>
      </c>
      <c r="H901" s="42" t="s">
        <v>713</v>
      </c>
      <c r="I901" s="94">
        <v>0.1008</v>
      </c>
      <c r="J901" s="111">
        <v>3000</v>
      </c>
      <c r="K901" s="132" t="s">
        <v>750</v>
      </c>
    </row>
    <row r="902" spans="1:11" s="92" customFormat="1" x14ac:dyDescent="0.3">
      <c r="A902" s="87" t="s">
        <v>760</v>
      </c>
      <c r="B902" s="32" t="s">
        <v>17</v>
      </c>
      <c r="C902" s="32" t="s">
        <v>17</v>
      </c>
      <c r="D902" s="32" t="s">
        <v>17</v>
      </c>
      <c r="E902" s="32" t="s">
        <v>17</v>
      </c>
      <c r="F902" s="32" t="s">
        <v>17</v>
      </c>
      <c r="G902" s="34">
        <v>470.4</v>
      </c>
      <c r="H902" s="42" t="s">
        <v>713</v>
      </c>
      <c r="I902" s="94">
        <v>0.13439999999999999</v>
      </c>
      <c r="J902" s="111">
        <v>3500</v>
      </c>
      <c r="K902" s="132" t="s">
        <v>752</v>
      </c>
    </row>
    <row r="903" spans="1:11" s="92" customFormat="1" x14ac:dyDescent="0.3">
      <c r="A903" s="87" t="s">
        <v>760</v>
      </c>
      <c r="B903" s="32" t="s">
        <v>17</v>
      </c>
      <c r="C903" s="32" t="s">
        <v>17</v>
      </c>
      <c r="D903" s="32" t="s">
        <v>17</v>
      </c>
      <c r="E903" s="32" t="s">
        <v>17</v>
      </c>
      <c r="F903" s="32" t="s">
        <v>17</v>
      </c>
      <c r="G903" s="34">
        <v>49.73</v>
      </c>
      <c r="H903" s="118" t="s">
        <v>142</v>
      </c>
      <c r="I903" s="94">
        <v>9.9456000000000003E-2</v>
      </c>
      <c r="J903" s="111">
        <v>500</v>
      </c>
      <c r="K903" s="132" t="s">
        <v>753</v>
      </c>
    </row>
    <row r="904" spans="1:11" s="92" customFormat="1" x14ac:dyDescent="0.3">
      <c r="A904" s="87" t="s">
        <v>760</v>
      </c>
      <c r="B904" s="32" t="s">
        <v>17</v>
      </c>
      <c r="C904" s="32" t="s">
        <v>17</v>
      </c>
      <c r="D904" s="32" t="s">
        <v>17</v>
      </c>
      <c r="E904" s="32" t="s">
        <v>17</v>
      </c>
      <c r="F904" s="32" t="s">
        <v>17</v>
      </c>
      <c r="G904" s="34">
        <v>333.8</v>
      </c>
      <c r="H904" s="118" t="s">
        <v>717</v>
      </c>
      <c r="I904" s="94">
        <v>0.11126750000000001</v>
      </c>
      <c r="J904" s="111">
        <v>3000</v>
      </c>
      <c r="K904" s="132" t="s">
        <v>753</v>
      </c>
    </row>
    <row r="905" spans="1:11" s="92" customFormat="1" x14ac:dyDescent="0.3">
      <c r="A905" s="87" t="s">
        <v>760</v>
      </c>
      <c r="B905" s="32" t="s">
        <v>17</v>
      </c>
      <c r="C905" s="32" t="s">
        <v>17</v>
      </c>
      <c r="D905" s="32" t="s">
        <v>17</v>
      </c>
      <c r="E905" s="32" t="s">
        <v>17</v>
      </c>
      <c r="F905" s="32" t="s">
        <v>17</v>
      </c>
      <c r="G905" s="34">
        <v>184.13</v>
      </c>
      <c r="H905" s="118" t="s">
        <v>76</v>
      </c>
      <c r="I905" s="94">
        <v>6.1376E-2</v>
      </c>
      <c r="J905" s="111">
        <v>3000</v>
      </c>
      <c r="K905" s="132" t="s">
        <v>750</v>
      </c>
    </row>
    <row r="906" spans="1:11" s="92" customFormat="1" x14ac:dyDescent="0.3">
      <c r="A906" s="29" t="s">
        <v>761</v>
      </c>
      <c r="B906" s="32" t="s">
        <v>17</v>
      </c>
      <c r="C906" s="32" t="s">
        <v>17</v>
      </c>
      <c r="D906" s="32" t="s">
        <v>17</v>
      </c>
      <c r="E906" s="32" t="s">
        <v>17</v>
      </c>
      <c r="F906" s="32" t="s">
        <v>17</v>
      </c>
      <c r="G906" s="34">
        <v>404.05</v>
      </c>
      <c r="H906" s="49" t="s">
        <v>93</v>
      </c>
      <c r="I906" s="94">
        <v>4.0404999999999998</v>
      </c>
      <c r="J906" s="111">
        <v>100</v>
      </c>
      <c r="K906" s="132" t="s">
        <v>750</v>
      </c>
    </row>
    <row r="907" spans="1:11" s="92" customFormat="1" x14ac:dyDescent="0.3">
      <c r="A907" s="29" t="s">
        <v>761</v>
      </c>
      <c r="B907" s="32" t="s">
        <v>17</v>
      </c>
      <c r="C907" s="32" t="s">
        <v>17</v>
      </c>
      <c r="D907" s="32" t="s">
        <v>17</v>
      </c>
      <c r="E907" s="32" t="s">
        <v>17</v>
      </c>
      <c r="F907" s="32" t="s">
        <v>17</v>
      </c>
      <c r="G907" s="34">
        <v>272.01</v>
      </c>
      <c r="H907" s="49" t="s">
        <v>93</v>
      </c>
      <c r="I907" s="94">
        <v>1.3600399999999999</v>
      </c>
      <c r="J907" s="111">
        <v>200</v>
      </c>
      <c r="K907" s="132" t="s">
        <v>752</v>
      </c>
    </row>
    <row r="908" spans="1:11" s="92" customFormat="1" x14ac:dyDescent="0.3">
      <c r="A908" s="29" t="s">
        <v>721</v>
      </c>
      <c r="B908" s="32" t="s">
        <v>17</v>
      </c>
      <c r="C908" s="32" t="s">
        <v>17</v>
      </c>
      <c r="D908" s="32" t="s">
        <v>17</v>
      </c>
      <c r="E908" s="32" t="s">
        <v>17</v>
      </c>
      <c r="F908" s="32" t="s">
        <v>17</v>
      </c>
      <c r="G908" s="34">
        <v>1018.82</v>
      </c>
      <c r="H908" s="49" t="s">
        <v>93</v>
      </c>
      <c r="I908" s="94">
        <v>5.0941000000000001</v>
      </c>
      <c r="J908" s="111">
        <v>200</v>
      </c>
      <c r="K908" s="132" t="s">
        <v>753</v>
      </c>
    </row>
    <row r="909" spans="1:11" s="92" customFormat="1" x14ac:dyDescent="0.3">
      <c r="A909" s="29" t="s">
        <v>762</v>
      </c>
      <c r="B909" s="32" t="s">
        <v>17</v>
      </c>
      <c r="C909" s="32" t="s">
        <v>17</v>
      </c>
      <c r="D909" s="32" t="s">
        <v>17</v>
      </c>
      <c r="E909" s="32" t="s">
        <v>17</v>
      </c>
      <c r="F909" s="32" t="s">
        <v>17</v>
      </c>
      <c r="G909" s="34">
        <v>169.34</v>
      </c>
      <c r="H909" s="49" t="s">
        <v>763</v>
      </c>
      <c r="I909" s="94">
        <v>4.7039999999999998E-2</v>
      </c>
      <c r="J909" s="111">
        <v>3600</v>
      </c>
      <c r="K909" s="132" t="s">
        <v>753</v>
      </c>
    </row>
    <row r="910" spans="1:11" s="92" customFormat="1" x14ac:dyDescent="0.3">
      <c r="A910" s="29" t="s">
        <v>764</v>
      </c>
      <c r="B910" s="32" t="s">
        <v>17</v>
      </c>
      <c r="C910" s="32" t="s">
        <v>17</v>
      </c>
      <c r="D910" s="32" t="s">
        <v>17</v>
      </c>
      <c r="E910" s="32" t="s">
        <v>17</v>
      </c>
      <c r="F910" s="32" t="s">
        <v>17</v>
      </c>
      <c r="G910" s="34">
        <v>1310.4000000000001</v>
      </c>
      <c r="H910" s="49" t="s">
        <v>93</v>
      </c>
      <c r="I910" s="94">
        <v>8.7360000000000007</v>
      </c>
      <c r="J910" s="111">
        <v>150</v>
      </c>
      <c r="K910" s="132" t="s">
        <v>752</v>
      </c>
    </row>
    <row r="911" spans="1:11" s="92" customFormat="1" x14ac:dyDescent="0.3">
      <c r="A911" s="29" t="s">
        <v>764</v>
      </c>
      <c r="B911" s="32" t="s">
        <v>17</v>
      </c>
      <c r="C911" s="32" t="s">
        <v>17</v>
      </c>
      <c r="D911" s="32" t="s">
        <v>17</v>
      </c>
      <c r="E911" s="32" t="s">
        <v>17</v>
      </c>
      <c r="F911" s="32" t="s">
        <v>17</v>
      </c>
      <c r="G911" s="34">
        <v>57.12</v>
      </c>
      <c r="H911" s="49" t="s">
        <v>93</v>
      </c>
      <c r="I911" s="94">
        <v>4.76</v>
      </c>
      <c r="J911" s="111">
        <v>12</v>
      </c>
      <c r="K911" s="132" t="s">
        <v>753</v>
      </c>
    </row>
    <row r="912" spans="1:11" s="92" customFormat="1" x14ac:dyDescent="0.3">
      <c r="A912" s="29" t="s">
        <v>764</v>
      </c>
      <c r="B912" s="32" t="s">
        <v>17</v>
      </c>
      <c r="C912" s="32" t="s">
        <v>17</v>
      </c>
      <c r="D912" s="32" t="s">
        <v>17</v>
      </c>
      <c r="E912" s="32" t="s">
        <v>17</v>
      </c>
      <c r="F912" s="32" t="s">
        <v>17</v>
      </c>
      <c r="G912" s="34">
        <v>1081.92</v>
      </c>
      <c r="H912" s="118" t="s">
        <v>76</v>
      </c>
      <c r="I912" s="94">
        <v>7.84</v>
      </c>
      <c r="J912" s="111">
        <v>138</v>
      </c>
      <c r="K912" s="132" t="s">
        <v>753</v>
      </c>
    </row>
    <row r="913" spans="1:11" s="92" customFormat="1" x14ac:dyDescent="0.3">
      <c r="A913" s="29" t="s">
        <v>764</v>
      </c>
      <c r="B913" s="32" t="s">
        <v>17</v>
      </c>
      <c r="C913" s="32" t="s">
        <v>17</v>
      </c>
      <c r="D913" s="32" t="s">
        <v>17</v>
      </c>
      <c r="E913" s="32" t="s">
        <v>17</v>
      </c>
      <c r="F913" s="32" t="s">
        <v>17</v>
      </c>
      <c r="G913" s="34">
        <v>72.58</v>
      </c>
      <c r="H913" s="49" t="s">
        <v>763</v>
      </c>
      <c r="I913" s="94">
        <v>6.048</v>
      </c>
      <c r="J913" s="111">
        <v>12</v>
      </c>
      <c r="K913" s="132" t="s">
        <v>753</v>
      </c>
    </row>
    <row r="914" spans="1:11" s="92" customFormat="1" x14ac:dyDescent="0.3">
      <c r="A914" s="29" t="s">
        <v>764</v>
      </c>
      <c r="B914" s="32" t="s">
        <v>17</v>
      </c>
      <c r="C914" s="32" t="s">
        <v>17</v>
      </c>
      <c r="D914" s="32" t="s">
        <v>17</v>
      </c>
      <c r="E914" s="32" t="s">
        <v>17</v>
      </c>
      <c r="F914" s="32" t="s">
        <v>17</v>
      </c>
      <c r="G914" s="34">
        <v>382.2</v>
      </c>
      <c r="H914" s="49" t="s">
        <v>763</v>
      </c>
      <c r="I914" s="94">
        <v>5.0960000000000001</v>
      </c>
      <c r="J914" s="111">
        <v>75</v>
      </c>
      <c r="K914" s="132" t="s">
        <v>753</v>
      </c>
    </row>
    <row r="915" spans="1:11" s="92" customFormat="1" x14ac:dyDescent="0.3">
      <c r="A915" s="29" t="s">
        <v>764</v>
      </c>
      <c r="B915" s="32" t="s">
        <v>17</v>
      </c>
      <c r="C915" s="32" t="s">
        <v>17</v>
      </c>
      <c r="D915" s="32" t="s">
        <v>17</v>
      </c>
      <c r="E915" s="32" t="s">
        <v>17</v>
      </c>
      <c r="F915" s="32" t="s">
        <v>17</v>
      </c>
      <c r="G915" s="34">
        <v>151.19999999999999</v>
      </c>
      <c r="H915" s="49" t="s">
        <v>763</v>
      </c>
      <c r="I915" s="94">
        <v>5.04</v>
      </c>
      <c r="J915" s="111">
        <v>30</v>
      </c>
      <c r="K915" s="132" t="s">
        <v>753</v>
      </c>
    </row>
    <row r="916" spans="1:11" s="92" customFormat="1" x14ac:dyDescent="0.3">
      <c r="A916" s="29" t="s">
        <v>722</v>
      </c>
      <c r="B916" s="32" t="s">
        <v>17</v>
      </c>
      <c r="C916" s="32" t="s">
        <v>17</v>
      </c>
      <c r="D916" s="32" t="s">
        <v>17</v>
      </c>
      <c r="E916" s="32" t="s">
        <v>17</v>
      </c>
      <c r="F916" s="32" t="s">
        <v>17</v>
      </c>
      <c r="G916" s="34">
        <v>595.32000000000005</v>
      </c>
      <c r="H916" s="49" t="s">
        <v>93</v>
      </c>
      <c r="I916" s="94">
        <v>5.9531999999999998</v>
      </c>
      <c r="J916" s="111">
        <v>100</v>
      </c>
      <c r="K916" s="132" t="s">
        <v>750</v>
      </c>
    </row>
    <row r="917" spans="1:11" s="73" customFormat="1" ht="20.399999999999999" hidden="1" customHeight="1" x14ac:dyDescent="0.25">
      <c r="A917" s="96" t="s">
        <v>645</v>
      </c>
      <c r="B917" s="97" t="s">
        <v>17</v>
      </c>
      <c r="C917" s="97" t="s">
        <v>17</v>
      </c>
      <c r="D917" s="97" t="s">
        <v>17</v>
      </c>
      <c r="E917" s="97" t="s">
        <v>17</v>
      </c>
      <c r="F917" s="98">
        <f>127049</f>
        <v>127049</v>
      </c>
      <c r="G917" s="98">
        <v>127049</v>
      </c>
      <c r="H917" s="109"/>
      <c r="I917" s="98"/>
      <c r="J917" s="98"/>
      <c r="K917" s="110"/>
    </row>
    <row r="918" spans="1:11" s="33" customFormat="1" ht="13.2" x14ac:dyDescent="0.25">
      <c r="A918" s="26" t="s">
        <v>15</v>
      </c>
      <c r="B918" s="66" t="s">
        <v>17</v>
      </c>
      <c r="C918" s="66" t="s">
        <v>17</v>
      </c>
      <c r="D918" s="66" t="s">
        <v>17</v>
      </c>
      <c r="E918" s="66" t="s">
        <v>17</v>
      </c>
      <c r="F918" s="31">
        <f>F919+F921+F956+F962</f>
        <v>229902</v>
      </c>
      <c r="G918" s="31">
        <f>G919+G921+G956+G962</f>
        <v>229902</v>
      </c>
      <c r="H918" s="27" t="s">
        <v>17</v>
      </c>
      <c r="I918" s="27" t="s">
        <v>17</v>
      </c>
      <c r="J918" s="27" t="s">
        <v>17</v>
      </c>
      <c r="K918" s="27" t="s">
        <v>17</v>
      </c>
    </row>
    <row r="919" spans="1:11" s="33" customFormat="1" ht="52.8" x14ac:dyDescent="0.25">
      <c r="A919" s="82" t="s">
        <v>582</v>
      </c>
      <c r="B919" s="83" t="s">
        <v>17</v>
      </c>
      <c r="C919" s="83" t="s">
        <v>17</v>
      </c>
      <c r="D919" s="83" t="s">
        <v>17</v>
      </c>
      <c r="E919" s="83" t="s">
        <v>17</v>
      </c>
      <c r="F919" s="84">
        <f>F920</f>
        <v>192970</v>
      </c>
      <c r="G919" s="84">
        <f>G920</f>
        <v>192970</v>
      </c>
      <c r="H919" s="85" t="s">
        <v>17</v>
      </c>
      <c r="I919" s="86" t="s">
        <v>17</v>
      </c>
      <c r="J919" s="86" t="s">
        <v>17</v>
      </c>
      <c r="K919" s="86"/>
    </row>
    <row r="920" spans="1:11" s="73" customFormat="1" ht="13.2" x14ac:dyDescent="0.25">
      <c r="A920" s="87" t="s">
        <v>583</v>
      </c>
      <c r="B920" s="68" t="s">
        <v>17</v>
      </c>
      <c r="C920" s="68" t="s">
        <v>17</v>
      </c>
      <c r="D920" s="68" t="s">
        <v>17</v>
      </c>
      <c r="E920" s="68" t="s">
        <v>17</v>
      </c>
      <c r="F920" s="76">
        <v>192970</v>
      </c>
      <c r="G920" s="56">
        <v>192970</v>
      </c>
      <c r="H920" s="88" t="s">
        <v>17</v>
      </c>
      <c r="I920" s="71" t="s">
        <v>17</v>
      </c>
      <c r="J920" s="71" t="s">
        <v>17</v>
      </c>
      <c r="K920" s="71"/>
    </row>
    <row r="921" spans="1:11" s="33" customFormat="1" ht="26.4" x14ac:dyDescent="0.25">
      <c r="A921" s="82" t="s">
        <v>584</v>
      </c>
      <c r="B921" s="83" t="s">
        <v>17</v>
      </c>
      <c r="C921" s="83" t="s">
        <v>17</v>
      </c>
      <c r="D921" s="83" t="s">
        <v>17</v>
      </c>
      <c r="E921" s="83" t="s">
        <v>17</v>
      </c>
      <c r="F921" s="84">
        <v>26156</v>
      </c>
      <c r="G921" s="84">
        <f>SUM(G922:G955)</f>
        <v>26155.999999999996</v>
      </c>
      <c r="H921" s="89"/>
      <c r="I921" s="84">
        <f>I966</f>
        <v>0</v>
      </c>
      <c r="J921" s="84">
        <f>J966</f>
        <v>0</v>
      </c>
      <c r="K921" s="90"/>
    </row>
    <row r="922" spans="1:11" s="92" customFormat="1" x14ac:dyDescent="0.3">
      <c r="A922" s="87" t="s">
        <v>760</v>
      </c>
      <c r="B922" s="32" t="s">
        <v>17</v>
      </c>
      <c r="C922" s="32" t="s">
        <v>17</v>
      </c>
      <c r="D922" s="32" t="s">
        <v>17</v>
      </c>
      <c r="E922" s="32" t="s">
        <v>17</v>
      </c>
      <c r="F922" s="32" t="s">
        <v>17</v>
      </c>
      <c r="G922" s="34">
        <v>876.96</v>
      </c>
      <c r="H922" s="42" t="s">
        <v>713</v>
      </c>
      <c r="I922" s="94">
        <v>0.1008</v>
      </c>
      <c r="J922" s="111">
        <v>8700</v>
      </c>
      <c r="K922" s="132" t="s">
        <v>765</v>
      </c>
    </row>
    <row r="923" spans="1:11" s="92" customFormat="1" x14ac:dyDescent="0.3">
      <c r="A923" s="87" t="s">
        <v>760</v>
      </c>
      <c r="B923" s="32" t="s">
        <v>17</v>
      </c>
      <c r="C923" s="32" t="s">
        <v>17</v>
      </c>
      <c r="D923" s="32" t="s">
        <v>17</v>
      </c>
      <c r="E923" s="32" t="s">
        <v>17</v>
      </c>
      <c r="F923" s="32" t="s">
        <v>17</v>
      </c>
      <c r="G923" s="34">
        <v>695.52</v>
      </c>
      <c r="H923" s="42" t="s">
        <v>713</v>
      </c>
      <c r="I923" s="94">
        <v>0.1008</v>
      </c>
      <c r="J923" s="111">
        <v>6900</v>
      </c>
      <c r="K923" s="132" t="s">
        <v>766</v>
      </c>
    </row>
    <row r="924" spans="1:11" s="92" customFormat="1" x14ac:dyDescent="0.3">
      <c r="A924" s="87" t="s">
        <v>760</v>
      </c>
      <c r="B924" s="32" t="s">
        <v>17</v>
      </c>
      <c r="C924" s="32" t="s">
        <v>17</v>
      </c>
      <c r="D924" s="32" t="s">
        <v>17</v>
      </c>
      <c r="E924" s="32" t="s">
        <v>17</v>
      </c>
      <c r="F924" s="32" t="s">
        <v>17</v>
      </c>
      <c r="G924" s="34">
        <v>695.52</v>
      </c>
      <c r="H924" s="42" t="s">
        <v>713</v>
      </c>
      <c r="I924" s="94">
        <v>0.1008</v>
      </c>
      <c r="J924" s="111">
        <v>6900</v>
      </c>
      <c r="K924" s="132" t="s">
        <v>767</v>
      </c>
    </row>
    <row r="925" spans="1:11" s="92" customFormat="1" x14ac:dyDescent="0.3">
      <c r="A925" s="87" t="s">
        <v>760</v>
      </c>
      <c r="B925" s="32" t="s">
        <v>17</v>
      </c>
      <c r="C925" s="32" t="s">
        <v>17</v>
      </c>
      <c r="D925" s="32" t="s">
        <v>17</v>
      </c>
      <c r="E925" s="32" t="s">
        <v>17</v>
      </c>
      <c r="F925" s="32" t="s">
        <v>17</v>
      </c>
      <c r="G925" s="34">
        <v>695.52</v>
      </c>
      <c r="H925" s="42" t="s">
        <v>713</v>
      </c>
      <c r="I925" s="94">
        <v>0.1008</v>
      </c>
      <c r="J925" s="111">
        <v>6900</v>
      </c>
      <c r="K925" s="132" t="s">
        <v>768</v>
      </c>
    </row>
    <row r="926" spans="1:11" s="92" customFormat="1" x14ac:dyDescent="0.3">
      <c r="A926" s="87" t="s">
        <v>760</v>
      </c>
      <c r="B926" s="32" t="s">
        <v>17</v>
      </c>
      <c r="C926" s="32" t="s">
        <v>17</v>
      </c>
      <c r="D926" s="32" t="s">
        <v>17</v>
      </c>
      <c r="E926" s="32" t="s">
        <v>17</v>
      </c>
      <c r="F926" s="32" t="s">
        <v>17</v>
      </c>
      <c r="G926" s="34">
        <v>897.12</v>
      </c>
      <c r="H926" s="42" t="s">
        <v>713</v>
      </c>
      <c r="I926" s="94">
        <v>0.1008</v>
      </c>
      <c r="J926" s="111">
        <v>8900</v>
      </c>
      <c r="K926" s="132" t="s">
        <v>769</v>
      </c>
    </row>
    <row r="927" spans="1:11" s="92" customFormat="1" x14ac:dyDescent="0.3">
      <c r="A927" s="87" t="s">
        <v>654</v>
      </c>
      <c r="B927" s="32" t="s">
        <v>17</v>
      </c>
      <c r="C927" s="32" t="s">
        <v>17</v>
      </c>
      <c r="D927" s="32" t="s">
        <v>17</v>
      </c>
      <c r="E927" s="32" t="s">
        <v>17</v>
      </c>
      <c r="F927" s="32" t="s">
        <v>17</v>
      </c>
      <c r="G927" s="94">
        <v>1291.5899999999999</v>
      </c>
      <c r="H927" s="42" t="s">
        <v>93</v>
      </c>
      <c r="I927" s="94">
        <v>0.13880000000000001</v>
      </c>
      <c r="J927" s="111">
        <v>9300</v>
      </c>
      <c r="K927" s="132" t="s">
        <v>765</v>
      </c>
    </row>
    <row r="928" spans="1:11" s="92" customFormat="1" x14ac:dyDescent="0.3">
      <c r="A928" s="87" t="s">
        <v>654</v>
      </c>
      <c r="B928" s="32" t="s">
        <v>17</v>
      </c>
      <c r="C928" s="32" t="s">
        <v>17</v>
      </c>
      <c r="D928" s="32" t="s">
        <v>17</v>
      </c>
      <c r="E928" s="32" t="s">
        <v>17</v>
      </c>
      <c r="F928" s="32" t="s">
        <v>17</v>
      </c>
      <c r="G928" s="94">
        <v>1111.04</v>
      </c>
      <c r="H928" s="42" t="s">
        <v>93</v>
      </c>
      <c r="I928" s="94">
        <v>0.13880000000000001</v>
      </c>
      <c r="J928" s="111">
        <v>8000</v>
      </c>
      <c r="K928" s="132" t="s">
        <v>766</v>
      </c>
    </row>
    <row r="929" spans="1:11" s="92" customFormat="1" x14ac:dyDescent="0.3">
      <c r="A929" s="87" t="s">
        <v>654</v>
      </c>
      <c r="B929" s="32" t="s">
        <v>17</v>
      </c>
      <c r="C929" s="32" t="s">
        <v>17</v>
      </c>
      <c r="D929" s="32" t="s">
        <v>17</v>
      </c>
      <c r="E929" s="32" t="s">
        <v>17</v>
      </c>
      <c r="F929" s="32" t="s">
        <v>17</v>
      </c>
      <c r="G929" s="94">
        <v>833.28</v>
      </c>
      <c r="H929" s="42" t="s">
        <v>93</v>
      </c>
      <c r="I929" s="94">
        <v>0.13880000000000001</v>
      </c>
      <c r="J929" s="111">
        <v>6000</v>
      </c>
      <c r="K929" s="132" t="s">
        <v>767</v>
      </c>
    </row>
    <row r="930" spans="1:11" s="92" customFormat="1" x14ac:dyDescent="0.3">
      <c r="A930" s="87" t="s">
        <v>654</v>
      </c>
      <c r="B930" s="32" t="s">
        <v>17</v>
      </c>
      <c r="C930" s="32" t="s">
        <v>17</v>
      </c>
      <c r="D930" s="32" t="s">
        <v>17</v>
      </c>
      <c r="E930" s="32" t="s">
        <v>17</v>
      </c>
      <c r="F930" s="32" t="s">
        <v>17</v>
      </c>
      <c r="G930" s="94">
        <v>833.28</v>
      </c>
      <c r="H930" s="42" t="s">
        <v>93</v>
      </c>
      <c r="I930" s="94">
        <v>0.13880000000000001</v>
      </c>
      <c r="J930" s="111">
        <v>6000</v>
      </c>
      <c r="K930" s="132" t="s">
        <v>768</v>
      </c>
    </row>
    <row r="931" spans="1:11" s="92" customFormat="1" x14ac:dyDescent="0.3">
      <c r="A931" s="87" t="s">
        <v>654</v>
      </c>
      <c r="B931" s="32" t="s">
        <v>17</v>
      </c>
      <c r="C931" s="32" t="s">
        <v>17</v>
      </c>
      <c r="D931" s="32" t="s">
        <v>17</v>
      </c>
      <c r="E931" s="32" t="s">
        <v>17</v>
      </c>
      <c r="F931" s="32" t="s">
        <v>17</v>
      </c>
      <c r="G931" s="94">
        <v>1291.58</v>
      </c>
      <c r="H931" s="42" t="s">
        <v>93</v>
      </c>
      <c r="I931" s="94">
        <v>0.13880000000000001</v>
      </c>
      <c r="J931" s="111">
        <v>9300</v>
      </c>
      <c r="K931" s="132" t="s">
        <v>769</v>
      </c>
    </row>
    <row r="932" spans="1:11" s="92" customFormat="1" x14ac:dyDescent="0.3">
      <c r="A932" s="87" t="s">
        <v>654</v>
      </c>
      <c r="B932" s="32" t="s">
        <v>17</v>
      </c>
      <c r="C932" s="32" t="s">
        <v>17</v>
      </c>
      <c r="D932" s="32" t="s">
        <v>17</v>
      </c>
      <c r="E932" s="32" t="s">
        <v>17</v>
      </c>
      <c r="F932" s="32" t="s">
        <v>17</v>
      </c>
      <c r="G932" s="94">
        <v>1107.6400000000001</v>
      </c>
      <c r="H932" s="42" t="s">
        <v>770</v>
      </c>
      <c r="I932" s="94">
        <v>0.1258</v>
      </c>
      <c r="J932" s="111">
        <v>8800</v>
      </c>
      <c r="K932" s="132" t="s">
        <v>765</v>
      </c>
    </row>
    <row r="933" spans="1:11" s="92" customFormat="1" x14ac:dyDescent="0.3">
      <c r="A933" s="87" t="s">
        <v>654</v>
      </c>
      <c r="B933" s="32" t="s">
        <v>17</v>
      </c>
      <c r="C933" s="32" t="s">
        <v>17</v>
      </c>
      <c r="D933" s="32" t="s">
        <v>17</v>
      </c>
      <c r="E933" s="32" t="s">
        <v>17</v>
      </c>
      <c r="F933" s="32" t="s">
        <v>17</v>
      </c>
      <c r="G933" s="94">
        <v>1057.5</v>
      </c>
      <c r="H933" s="42" t="s">
        <v>770</v>
      </c>
      <c r="I933" s="94">
        <v>0.1258</v>
      </c>
      <c r="J933" s="111">
        <v>8400</v>
      </c>
      <c r="K933" s="132" t="s">
        <v>766</v>
      </c>
    </row>
    <row r="934" spans="1:11" s="92" customFormat="1" x14ac:dyDescent="0.3">
      <c r="A934" s="87" t="s">
        <v>654</v>
      </c>
      <c r="B934" s="32" t="s">
        <v>17</v>
      </c>
      <c r="C934" s="32" t="s">
        <v>17</v>
      </c>
      <c r="D934" s="32" t="s">
        <v>17</v>
      </c>
      <c r="E934" s="32" t="s">
        <v>17</v>
      </c>
      <c r="F934" s="32" t="s">
        <v>17</v>
      </c>
      <c r="G934" s="94">
        <v>877.3</v>
      </c>
      <c r="H934" s="42" t="s">
        <v>770</v>
      </c>
      <c r="I934" s="94">
        <v>0.1258</v>
      </c>
      <c r="J934" s="111">
        <v>7000</v>
      </c>
      <c r="K934" s="132" t="s">
        <v>767</v>
      </c>
    </row>
    <row r="935" spans="1:11" s="92" customFormat="1" x14ac:dyDescent="0.3">
      <c r="A935" s="87" t="s">
        <v>654</v>
      </c>
      <c r="B935" s="32" t="s">
        <v>17</v>
      </c>
      <c r="C935" s="32" t="s">
        <v>17</v>
      </c>
      <c r="D935" s="32" t="s">
        <v>17</v>
      </c>
      <c r="E935" s="32" t="s">
        <v>17</v>
      </c>
      <c r="F935" s="32" t="s">
        <v>17</v>
      </c>
      <c r="G935" s="94">
        <v>932.18</v>
      </c>
      <c r="H935" s="42" t="s">
        <v>770</v>
      </c>
      <c r="I935" s="94">
        <v>0.1258</v>
      </c>
      <c r="J935" s="111">
        <v>7400</v>
      </c>
      <c r="K935" s="132" t="s">
        <v>768</v>
      </c>
    </row>
    <row r="936" spans="1:11" s="92" customFormat="1" x14ac:dyDescent="0.3">
      <c r="A936" s="87" t="s">
        <v>654</v>
      </c>
      <c r="B936" s="32" t="s">
        <v>17</v>
      </c>
      <c r="C936" s="32" t="s">
        <v>17</v>
      </c>
      <c r="D936" s="32" t="s">
        <v>17</v>
      </c>
      <c r="E936" s="32" t="s">
        <v>17</v>
      </c>
      <c r="F936" s="32" t="s">
        <v>17</v>
      </c>
      <c r="G936" s="94">
        <v>1133.8800000000001</v>
      </c>
      <c r="H936" s="42" t="s">
        <v>770</v>
      </c>
      <c r="I936" s="94">
        <v>0.1258</v>
      </c>
      <c r="J936" s="111">
        <v>9000</v>
      </c>
      <c r="K936" s="132" t="s">
        <v>769</v>
      </c>
    </row>
    <row r="937" spans="1:11" s="92" customFormat="1" x14ac:dyDescent="0.3">
      <c r="A937" s="87" t="s">
        <v>771</v>
      </c>
      <c r="B937" s="32" t="s">
        <v>17</v>
      </c>
      <c r="C937" s="32" t="s">
        <v>17</v>
      </c>
      <c r="D937" s="32" t="s">
        <v>17</v>
      </c>
      <c r="E937" s="32" t="s">
        <v>17</v>
      </c>
      <c r="F937" s="32" t="s">
        <v>17</v>
      </c>
      <c r="G937" s="94">
        <v>241.99</v>
      </c>
      <c r="H937" s="42" t="s">
        <v>704</v>
      </c>
      <c r="I937" s="94">
        <v>6.0496999999999996</v>
      </c>
      <c r="J937" s="111">
        <v>40</v>
      </c>
      <c r="K937" s="132" t="s">
        <v>765</v>
      </c>
    </row>
    <row r="938" spans="1:11" s="92" customFormat="1" x14ac:dyDescent="0.3">
      <c r="A938" s="87" t="s">
        <v>771</v>
      </c>
      <c r="B938" s="32" t="s">
        <v>17</v>
      </c>
      <c r="C938" s="32" t="s">
        <v>17</v>
      </c>
      <c r="D938" s="32" t="s">
        <v>17</v>
      </c>
      <c r="E938" s="32" t="s">
        <v>17</v>
      </c>
      <c r="F938" s="32" t="s">
        <v>17</v>
      </c>
      <c r="G938" s="94">
        <v>181.49</v>
      </c>
      <c r="H938" s="42" t="s">
        <v>704</v>
      </c>
      <c r="I938" s="94">
        <v>6.0496999999999996</v>
      </c>
      <c r="J938" s="111">
        <v>30</v>
      </c>
      <c r="K938" s="132" t="s">
        <v>766</v>
      </c>
    </row>
    <row r="939" spans="1:11" s="92" customFormat="1" x14ac:dyDescent="0.3">
      <c r="A939" s="87" t="s">
        <v>771</v>
      </c>
      <c r="B939" s="32" t="s">
        <v>17</v>
      </c>
      <c r="C939" s="32" t="s">
        <v>17</v>
      </c>
      <c r="D939" s="32" t="s">
        <v>17</v>
      </c>
      <c r="E939" s="32" t="s">
        <v>17</v>
      </c>
      <c r="F939" s="32" t="s">
        <v>17</v>
      </c>
      <c r="G939" s="94">
        <v>120.99</v>
      </c>
      <c r="H939" s="42" t="s">
        <v>704</v>
      </c>
      <c r="I939" s="94">
        <v>6.0496999999999996</v>
      </c>
      <c r="J939" s="111">
        <v>20</v>
      </c>
      <c r="K939" s="132" t="s">
        <v>767</v>
      </c>
    </row>
    <row r="940" spans="1:11" s="92" customFormat="1" x14ac:dyDescent="0.3">
      <c r="A940" s="87" t="s">
        <v>771</v>
      </c>
      <c r="B940" s="32" t="s">
        <v>17</v>
      </c>
      <c r="C940" s="32" t="s">
        <v>17</v>
      </c>
      <c r="D940" s="32" t="s">
        <v>17</v>
      </c>
      <c r="E940" s="32" t="s">
        <v>17</v>
      </c>
      <c r="F940" s="32" t="s">
        <v>17</v>
      </c>
      <c r="G940" s="94">
        <v>121</v>
      </c>
      <c r="H940" s="42" t="s">
        <v>704</v>
      </c>
      <c r="I940" s="94">
        <v>6.0496999999999996</v>
      </c>
      <c r="J940" s="111">
        <v>20</v>
      </c>
      <c r="K940" s="132" t="s">
        <v>768</v>
      </c>
    </row>
    <row r="941" spans="1:11" s="92" customFormat="1" x14ac:dyDescent="0.3">
      <c r="A941" s="87" t="s">
        <v>771</v>
      </c>
      <c r="B941" s="32" t="s">
        <v>17</v>
      </c>
      <c r="C941" s="32" t="s">
        <v>17</v>
      </c>
      <c r="D941" s="32" t="s">
        <v>17</v>
      </c>
      <c r="E941" s="32" t="s">
        <v>17</v>
      </c>
      <c r="F941" s="32" t="s">
        <v>17</v>
      </c>
      <c r="G941" s="94">
        <v>241.99</v>
      </c>
      <c r="H941" s="42" t="s">
        <v>704</v>
      </c>
      <c r="I941" s="94">
        <v>6.0496999999999996</v>
      </c>
      <c r="J941" s="111">
        <v>40</v>
      </c>
      <c r="K941" s="132" t="s">
        <v>769</v>
      </c>
    </row>
    <row r="942" spans="1:11" s="92" customFormat="1" x14ac:dyDescent="0.3">
      <c r="A942" s="87" t="s">
        <v>772</v>
      </c>
      <c r="B942" s="32" t="s">
        <v>17</v>
      </c>
      <c r="C942" s="32" t="s">
        <v>17</v>
      </c>
      <c r="D942" s="32" t="s">
        <v>17</v>
      </c>
      <c r="E942" s="32" t="s">
        <v>17</v>
      </c>
      <c r="F942" s="32" t="s">
        <v>17</v>
      </c>
      <c r="G942" s="94">
        <v>899.43</v>
      </c>
      <c r="H942" s="42" t="s">
        <v>93</v>
      </c>
      <c r="I942" s="94">
        <v>4.9968000000000004</v>
      </c>
      <c r="J942" s="111">
        <v>180</v>
      </c>
      <c r="K942" s="132" t="s">
        <v>765</v>
      </c>
    </row>
    <row r="943" spans="1:11" s="92" customFormat="1" x14ac:dyDescent="0.3">
      <c r="A943" s="87" t="s">
        <v>772</v>
      </c>
      <c r="B943" s="32" t="s">
        <v>17</v>
      </c>
      <c r="C943" s="32" t="s">
        <v>17</v>
      </c>
      <c r="D943" s="32" t="s">
        <v>17</v>
      </c>
      <c r="E943" s="32" t="s">
        <v>17</v>
      </c>
      <c r="F943" s="32" t="s">
        <v>17</v>
      </c>
      <c r="G943" s="94">
        <v>899.44</v>
      </c>
      <c r="H943" s="42" t="s">
        <v>93</v>
      </c>
      <c r="I943" s="94">
        <v>4.9968000000000004</v>
      </c>
      <c r="J943" s="111">
        <v>180</v>
      </c>
      <c r="K943" s="132" t="s">
        <v>766</v>
      </c>
    </row>
    <row r="944" spans="1:11" s="92" customFormat="1" x14ac:dyDescent="0.3">
      <c r="A944" s="87" t="s">
        <v>772</v>
      </c>
      <c r="B944" s="32" t="s">
        <v>17</v>
      </c>
      <c r="C944" s="32" t="s">
        <v>17</v>
      </c>
      <c r="D944" s="32" t="s">
        <v>17</v>
      </c>
      <c r="E944" s="32" t="s">
        <v>17</v>
      </c>
      <c r="F944" s="32" t="s">
        <v>17</v>
      </c>
      <c r="G944" s="94">
        <v>899.43</v>
      </c>
      <c r="H944" s="42" t="s">
        <v>93</v>
      </c>
      <c r="I944" s="94">
        <v>4.9968000000000004</v>
      </c>
      <c r="J944" s="111">
        <v>180</v>
      </c>
      <c r="K944" s="132" t="s">
        <v>767</v>
      </c>
    </row>
    <row r="945" spans="1:11" s="92" customFormat="1" x14ac:dyDescent="0.3">
      <c r="A945" s="87" t="s">
        <v>772</v>
      </c>
      <c r="B945" s="32" t="s">
        <v>17</v>
      </c>
      <c r="C945" s="32" t="s">
        <v>17</v>
      </c>
      <c r="D945" s="32" t="s">
        <v>17</v>
      </c>
      <c r="E945" s="32" t="s">
        <v>17</v>
      </c>
      <c r="F945" s="32" t="s">
        <v>17</v>
      </c>
      <c r="G945" s="94">
        <v>899.43</v>
      </c>
      <c r="H945" s="42" t="s">
        <v>93</v>
      </c>
      <c r="I945" s="94">
        <v>4.9968000000000004</v>
      </c>
      <c r="J945" s="111">
        <v>180</v>
      </c>
      <c r="K945" s="132" t="s">
        <v>768</v>
      </c>
    </row>
    <row r="946" spans="1:11" s="92" customFormat="1" x14ac:dyDescent="0.3">
      <c r="A946" s="87" t="s">
        <v>772</v>
      </c>
      <c r="B946" s="32" t="s">
        <v>17</v>
      </c>
      <c r="C946" s="32" t="s">
        <v>17</v>
      </c>
      <c r="D946" s="32" t="s">
        <v>17</v>
      </c>
      <c r="E946" s="32" t="s">
        <v>17</v>
      </c>
      <c r="F946" s="32" t="s">
        <v>17</v>
      </c>
      <c r="G946" s="94">
        <v>899.44</v>
      </c>
      <c r="H946" s="42" t="s">
        <v>93</v>
      </c>
      <c r="I946" s="94">
        <v>4.9968000000000004</v>
      </c>
      <c r="J946" s="111">
        <v>180</v>
      </c>
      <c r="K946" s="132" t="s">
        <v>769</v>
      </c>
    </row>
    <row r="947" spans="1:11" s="92" customFormat="1" x14ac:dyDescent="0.3">
      <c r="A947" s="87" t="s">
        <v>773</v>
      </c>
      <c r="B947" s="32" t="s">
        <v>17</v>
      </c>
      <c r="C947" s="32" t="s">
        <v>17</v>
      </c>
      <c r="D947" s="32" t="s">
        <v>17</v>
      </c>
      <c r="E947" s="32" t="s">
        <v>17</v>
      </c>
      <c r="F947" s="32" t="s">
        <v>17</v>
      </c>
      <c r="G947" s="94">
        <v>1064.8</v>
      </c>
      <c r="H947" s="42" t="s">
        <v>713</v>
      </c>
      <c r="I947" s="94">
        <v>2.66</v>
      </c>
      <c r="J947" s="111">
        <v>400</v>
      </c>
      <c r="K947" s="132" t="s">
        <v>765</v>
      </c>
    </row>
    <row r="948" spans="1:11" s="92" customFormat="1" x14ac:dyDescent="0.3">
      <c r="A948" s="87" t="s">
        <v>773</v>
      </c>
      <c r="B948" s="32" t="s">
        <v>17</v>
      </c>
      <c r="C948" s="32" t="s">
        <v>17</v>
      </c>
      <c r="D948" s="32" t="s">
        <v>17</v>
      </c>
      <c r="E948" s="32" t="s">
        <v>17</v>
      </c>
      <c r="F948" s="32" t="s">
        <v>17</v>
      </c>
      <c r="G948" s="94">
        <v>798.6</v>
      </c>
      <c r="H948" s="42" t="s">
        <v>713</v>
      </c>
      <c r="I948" s="94">
        <v>2.66</v>
      </c>
      <c r="J948" s="111">
        <v>300</v>
      </c>
      <c r="K948" s="132" t="s">
        <v>766</v>
      </c>
    </row>
    <row r="949" spans="1:11" s="92" customFormat="1" x14ac:dyDescent="0.3">
      <c r="A949" s="87" t="s">
        <v>773</v>
      </c>
      <c r="B949" s="32" t="s">
        <v>17</v>
      </c>
      <c r="C949" s="32" t="s">
        <v>17</v>
      </c>
      <c r="D949" s="32" t="s">
        <v>17</v>
      </c>
      <c r="E949" s="32" t="s">
        <v>17</v>
      </c>
      <c r="F949" s="32" t="s">
        <v>17</v>
      </c>
      <c r="G949" s="94">
        <v>532.4</v>
      </c>
      <c r="H949" s="42" t="s">
        <v>713</v>
      </c>
      <c r="I949" s="94">
        <v>2.66</v>
      </c>
      <c r="J949" s="111">
        <v>200</v>
      </c>
      <c r="K949" s="132" t="s">
        <v>767</v>
      </c>
    </row>
    <row r="950" spans="1:11" s="92" customFormat="1" x14ac:dyDescent="0.3">
      <c r="A950" s="87" t="s">
        <v>773</v>
      </c>
      <c r="B950" s="32" t="s">
        <v>17</v>
      </c>
      <c r="C950" s="32" t="s">
        <v>17</v>
      </c>
      <c r="D950" s="32" t="s">
        <v>17</v>
      </c>
      <c r="E950" s="32" t="s">
        <v>17</v>
      </c>
      <c r="F950" s="32" t="s">
        <v>17</v>
      </c>
      <c r="G950" s="94">
        <v>798.6</v>
      </c>
      <c r="H950" s="42" t="s">
        <v>713</v>
      </c>
      <c r="I950" s="94">
        <v>2.66</v>
      </c>
      <c r="J950" s="111">
        <v>300</v>
      </c>
      <c r="K950" s="132" t="s">
        <v>768</v>
      </c>
    </row>
    <row r="951" spans="1:11" s="92" customFormat="1" x14ac:dyDescent="0.3">
      <c r="A951" s="87" t="s">
        <v>773</v>
      </c>
      <c r="B951" s="32" t="s">
        <v>17</v>
      </c>
      <c r="C951" s="32" t="s">
        <v>17</v>
      </c>
      <c r="D951" s="32" t="s">
        <v>17</v>
      </c>
      <c r="E951" s="32" t="s">
        <v>17</v>
      </c>
      <c r="F951" s="32" t="s">
        <v>17</v>
      </c>
      <c r="G951" s="94">
        <v>1597.2</v>
      </c>
      <c r="H951" s="42" t="s">
        <v>713</v>
      </c>
      <c r="I951" s="94">
        <v>2.66</v>
      </c>
      <c r="J951" s="111">
        <v>600</v>
      </c>
      <c r="K951" s="132" t="s">
        <v>769</v>
      </c>
    </row>
    <row r="952" spans="1:11" s="92" customFormat="1" x14ac:dyDescent="0.3">
      <c r="A952" s="87" t="s">
        <v>774</v>
      </c>
      <c r="B952" s="32" t="s">
        <v>17</v>
      </c>
      <c r="C952" s="32" t="s">
        <v>17</v>
      </c>
      <c r="D952" s="32" t="s">
        <v>17</v>
      </c>
      <c r="E952" s="32" t="s">
        <v>17</v>
      </c>
      <c r="F952" s="32" t="s">
        <v>17</v>
      </c>
      <c r="G952" s="94">
        <v>405.59</v>
      </c>
      <c r="H952" s="42" t="s">
        <v>775</v>
      </c>
      <c r="I952" s="94">
        <v>57.941699999999997</v>
      </c>
      <c r="J952" s="111">
        <v>7</v>
      </c>
      <c r="K952" s="132" t="s">
        <v>765</v>
      </c>
    </row>
    <row r="953" spans="1:11" s="92" customFormat="1" x14ac:dyDescent="0.3">
      <c r="A953" s="87" t="s">
        <v>774</v>
      </c>
      <c r="B953" s="32" t="s">
        <v>17</v>
      </c>
      <c r="C953" s="32" t="s">
        <v>17</v>
      </c>
      <c r="D953" s="32" t="s">
        <v>17</v>
      </c>
      <c r="E953" s="32" t="s">
        <v>17</v>
      </c>
      <c r="F953" s="32" t="s">
        <v>17</v>
      </c>
      <c r="G953" s="94">
        <v>405.59</v>
      </c>
      <c r="H953" s="42" t="s">
        <v>775</v>
      </c>
      <c r="I953" s="94">
        <v>57.941699999999997</v>
      </c>
      <c r="J953" s="111">
        <v>7</v>
      </c>
      <c r="K953" s="132" t="s">
        <v>766</v>
      </c>
    </row>
    <row r="954" spans="1:11" s="92" customFormat="1" x14ac:dyDescent="0.3">
      <c r="A954" s="87" t="s">
        <v>774</v>
      </c>
      <c r="B954" s="32" t="s">
        <v>17</v>
      </c>
      <c r="C954" s="32" t="s">
        <v>17</v>
      </c>
      <c r="D954" s="32" t="s">
        <v>17</v>
      </c>
      <c r="E954" s="32" t="s">
        <v>17</v>
      </c>
      <c r="F954" s="32" t="s">
        <v>17</v>
      </c>
      <c r="G954" s="94">
        <v>405.59</v>
      </c>
      <c r="H954" s="42" t="s">
        <v>775</v>
      </c>
      <c r="I954" s="94">
        <v>57.941699999999997</v>
      </c>
      <c r="J954" s="111">
        <v>7</v>
      </c>
      <c r="K954" s="132" t="s">
        <v>768</v>
      </c>
    </row>
    <row r="955" spans="1:11" s="92" customFormat="1" x14ac:dyDescent="0.3">
      <c r="A955" s="87" t="s">
        <v>774</v>
      </c>
      <c r="B955" s="32" t="s">
        <v>17</v>
      </c>
      <c r="C955" s="32" t="s">
        <v>17</v>
      </c>
      <c r="D955" s="32" t="s">
        <v>17</v>
      </c>
      <c r="E955" s="32" t="s">
        <v>17</v>
      </c>
      <c r="F955" s="32" t="s">
        <v>17</v>
      </c>
      <c r="G955" s="94">
        <v>413.09</v>
      </c>
      <c r="H955" s="42" t="s">
        <v>775</v>
      </c>
      <c r="I955" s="94">
        <v>57.941699999999997</v>
      </c>
      <c r="J955" s="134">
        <v>7.1</v>
      </c>
      <c r="K955" s="132" t="s">
        <v>769</v>
      </c>
    </row>
    <row r="956" spans="1:11" s="73" customFormat="1" ht="26.4" x14ac:dyDescent="0.25">
      <c r="A956" s="82" t="s">
        <v>776</v>
      </c>
      <c r="B956" s="83" t="s">
        <v>17</v>
      </c>
      <c r="C956" s="83" t="s">
        <v>17</v>
      </c>
      <c r="D956" s="83" t="s">
        <v>17</v>
      </c>
      <c r="E956" s="83" t="s">
        <v>17</v>
      </c>
      <c r="F956" s="84">
        <f>9740+545</f>
        <v>10285</v>
      </c>
      <c r="G956" s="84">
        <f>G957+G958+G959+G960</f>
        <v>10285</v>
      </c>
      <c r="H956" s="119"/>
      <c r="I956" s="84">
        <f>I957+I958</f>
        <v>10285</v>
      </c>
      <c r="J956" s="84">
        <f>J957+J958</f>
        <v>2</v>
      </c>
      <c r="K956" s="84"/>
    </row>
    <row r="957" spans="1:11" s="30" customFormat="1" ht="26.4" x14ac:dyDescent="0.25">
      <c r="A957" s="87" t="s">
        <v>644</v>
      </c>
      <c r="B957" s="32" t="s">
        <v>17</v>
      </c>
      <c r="C957" s="32" t="s">
        <v>17</v>
      </c>
      <c r="D957" s="32" t="s">
        <v>17</v>
      </c>
      <c r="E957" s="32" t="s">
        <v>17</v>
      </c>
      <c r="F957" s="34">
        <v>4870</v>
      </c>
      <c r="G957" s="34">
        <v>5142.5</v>
      </c>
      <c r="H957" s="95" t="s">
        <v>528</v>
      </c>
      <c r="I957" s="34">
        <v>5142.5</v>
      </c>
      <c r="J957" s="34">
        <v>1</v>
      </c>
      <c r="K957" s="42" t="s">
        <v>777</v>
      </c>
    </row>
    <row r="958" spans="1:11" s="30" customFormat="1" ht="26.4" x14ac:dyDescent="0.25">
      <c r="A958" s="87" t="s">
        <v>644</v>
      </c>
      <c r="B958" s="32" t="s">
        <v>17</v>
      </c>
      <c r="C958" s="32" t="s">
        <v>17</v>
      </c>
      <c r="D958" s="32" t="s">
        <v>17</v>
      </c>
      <c r="E958" s="32" t="s">
        <v>17</v>
      </c>
      <c r="F958" s="34">
        <v>4870</v>
      </c>
      <c r="G958" s="34">
        <v>5142.5</v>
      </c>
      <c r="H958" s="95" t="s">
        <v>528</v>
      </c>
      <c r="I958" s="34">
        <v>5142.5</v>
      </c>
      <c r="J958" s="34">
        <v>1</v>
      </c>
      <c r="K958" s="42" t="s">
        <v>777</v>
      </c>
    </row>
    <row r="959" spans="1:11" s="30" customFormat="1" ht="13.2" hidden="1" x14ac:dyDescent="0.25">
      <c r="A959" s="87"/>
      <c r="B959" s="32"/>
      <c r="C959" s="32"/>
      <c r="D959" s="32"/>
      <c r="E959" s="32"/>
      <c r="F959" s="34"/>
      <c r="G959" s="34"/>
      <c r="H959" s="42"/>
      <c r="I959" s="34"/>
      <c r="J959" s="34"/>
      <c r="K959" s="41"/>
    </row>
    <row r="960" spans="1:11" s="30" customFormat="1" ht="13.2" hidden="1" x14ac:dyDescent="0.25">
      <c r="A960" s="87"/>
      <c r="B960" s="32"/>
      <c r="C960" s="32"/>
      <c r="D960" s="32"/>
      <c r="E960" s="32"/>
      <c r="F960" s="34"/>
      <c r="G960" s="34"/>
      <c r="H960" s="42"/>
      <c r="I960" s="34"/>
      <c r="J960" s="34"/>
      <c r="K960" s="41"/>
    </row>
    <row r="961" spans="1:11" s="30" customFormat="1" ht="13.2" hidden="1" x14ac:dyDescent="0.25">
      <c r="A961" s="96" t="s">
        <v>645</v>
      </c>
      <c r="B961" s="97" t="s">
        <v>17</v>
      </c>
      <c r="C961" s="97" t="s">
        <v>17</v>
      </c>
      <c r="D961" s="97" t="s">
        <v>17</v>
      </c>
      <c r="E961" s="97" t="s">
        <v>17</v>
      </c>
      <c r="F961" s="98">
        <v>258093</v>
      </c>
      <c r="G961" s="99">
        <v>230828.68</v>
      </c>
      <c r="H961" s="109"/>
      <c r="I961" s="98"/>
      <c r="J961" s="98"/>
      <c r="K961" s="110"/>
    </row>
    <row r="962" spans="1:11" s="33" customFormat="1" ht="66" x14ac:dyDescent="0.25">
      <c r="A962" s="82" t="s">
        <v>646</v>
      </c>
      <c r="B962" s="83" t="s">
        <v>17</v>
      </c>
      <c r="C962" s="83" t="s">
        <v>17</v>
      </c>
      <c r="D962" s="83" t="s">
        <v>17</v>
      </c>
      <c r="E962" s="83" t="s">
        <v>17</v>
      </c>
      <c r="F962" s="84">
        <v>491</v>
      </c>
      <c r="G962" s="84">
        <f>SUM(G963:G965)</f>
        <v>491</v>
      </c>
      <c r="H962" s="84"/>
      <c r="I962" s="84">
        <f t="shared" ref="I962:J962" si="14">SUM(I963:I965)</f>
        <v>9.9527999999999999</v>
      </c>
      <c r="J962" s="84">
        <f t="shared" si="14"/>
        <v>4037.5</v>
      </c>
      <c r="K962" s="120"/>
    </row>
    <row r="963" spans="1:11" s="33" customFormat="1" ht="13.2" x14ac:dyDescent="0.25">
      <c r="A963" s="87" t="s">
        <v>654</v>
      </c>
      <c r="B963" s="68" t="s">
        <v>17</v>
      </c>
      <c r="C963" s="68" t="s">
        <v>17</v>
      </c>
      <c r="D963" s="68" t="s">
        <v>17</v>
      </c>
      <c r="E963" s="68" t="s">
        <v>17</v>
      </c>
      <c r="F963" s="68" t="s">
        <v>17</v>
      </c>
      <c r="G963" s="56">
        <v>291</v>
      </c>
      <c r="H963" s="72" t="s">
        <v>778</v>
      </c>
      <c r="I963" s="76">
        <v>7.2800000000000004E-2</v>
      </c>
      <c r="J963" s="76">
        <v>4000</v>
      </c>
      <c r="K963" s="41" t="s">
        <v>779</v>
      </c>
    </row>
    <row r="964" spans="1:11" s="33" customFormat="1" ht="26.4" x14ac:dyDescent="0.25">
      <c r="A964" s="87" t="s">
        <v>742</v>
      </c>
      <c r="B964" s="68" t="s">
        <v>17</v>
      </c>
      <c r="C964" s="68" t="s">
        <v>17</v>
      </c>
      <c r="D964" s="68" t="s">
        <v>17</v>
      </c>
      <c r="E964" s="68" t="s">
        <v>17</v>
      </c>
      <c r="F964" s="68" t="s">
        <v>17</v>
      </c>
      <c r="G964" s="56">
        <v>158</v>
      </c>
      <c r="H964" s="72" t="s">
        <v>93</v>
      </c>
      <c r="I964" s="76">
        <v>5.73</v>
      </c>
      <c r="J964" s="76">
        <v>27.5</v>
      </c>
      <c r="K964" s="42" t="s">
        <v>780</v>
      </c>
    </row>
    <row r="965" spans="1:11" s="33" customFormat="1" ht="13.2" x14ac:dyDescent="0.25">
      <c r="A965" s="87" t="s">
        <v>781</v>
      </c>
      <c r="B965" s="68" t="s">
        <v>17</v>
      </c>
      <c r="C965" s="68" t="s">
        <v>17</v>
      </c>
      <c r="D965" s="68" t="s">
        <v>17</v>
      </c>
      <c r="E965" s="68" t="s">
        <v>17</v>
      </c>
      <c r="F965" s="68" t="s">
        <v>17</v>
      </c>
      <c r="G965" s="56">
        <v>42</v>
      </c>
      <c r="H965" s="72" t="s">
        <v>704</v>
      </c>
      <c r="I965" s="76">
        <v>4.1500000000000004</v>
      </c>
      <c r="J965" s="76">
        <v>10</v>
      </c>
      <c r="K965" s="41" t="s">
        <v>765</v>
      </c>
    </row>
  </sheetData>
  <mergeCells count="8">
    <mergeCell ref="A562:A565"/>
    <mergeCell ref="A566:A567"/>
    <mergeCell ref="A1:H1"/>
    <mergeCell ref="A5:K5"/>
    <mergeCell ref="A529:A533"/>
    <mergeCell ref="A538:A539"/>
    <mergeCell ref="A540:A544"/>
    <mergeCell ref="A556:A561"/>
  </mergeCells>
  <dataValidations count="1">
    <dataValidation allowBlank="1" showInputMessage="1" showErrorMessage="1" prompt="Lead Name is automatically updated in this column under this heading. Add new rows in ForecastedSales table as new leads are added to Lead Data worksheet" sqref="A11:A13" xr:uid="{CC78E1F1-E49F-4479-8648-FEA8C924C1C8}"/>
  </dataValidations>
  <hyperlinks>
    <hyperlink ref="E6" r:id="rId1" xr:uid="{7C8AACD6-1119-418D-A858-AD21FC9B2BF8}"/>
    <hyperlink ref="E570" r:id="rId2" xr:uid="{0660BE68-183E-4009-937E-DAB990845CCE}"/>
  </hyperlinks>
  <pageMargins left="0.11811023622047245" right="0.11811023622047245" top="0.19685039370078741" bottom="0.39370078740157483" header="0.31496062992125984" footer="0.31496062992125984"/>
  <pageSetup paperSize="9" scale="65" orientation="landscape" verticalDpi="300" r:id="rId3"/>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61A72-C246-4AE8-B7C6-5153F42757C2}">
  <dimension ref="A1:K50"/>
  <sheetViews>
    <sheetView zoomScale="90" zoomScaleNormal="90" workbookViewId="0">
      <selection activeCell="A2" sqref="A2"/>
    </sheetView>
  </sheetViews>
  <sheetFormatPr defaultColWidth="8.6640625" defaultRowHeight="13.8" x14ac:dyDescent="0.25"/>
  <cols>
    <col min="1" max="1" width="53.88671875" style="20" customWidth="1"/>
    <col min="2" max="3" width="12.109375" style="20" customWidth="1"/>
    <col min="4" max="4" width="19" style="20" customWidth="1"/>
    <col min="5" max="5" width="21.6640625" style="20" customWidth="1"/>
    <col min="6" max="6" width="13.33203125" style="28" customWidth="1"/>
    <col min="7" max="7" width="13.5546875" style="28" customWidth="1"/>
    <col min="8" max="8" width="23.109375" style="20" customWidth="1"/>
    <col min="9" max="9" width="17" style="20" customWidth="1"/>
    <col min="10" max="10" width="14.109375" style="20" customWidth="1"/>
    <col min="11" max="11" width="16.88671875" style="20" customWidth="1"/>
    <col min="12" max="16384" width="8.6640625" style="20"/>
  </cols>
  <sheetData>
    <row r="1" spans="1:11" ht="14.4" x14ac:dyDescent="0.3">
      <c r="A1" s="186" t="s">
        <v>10</v>
      </c>
      <c r="B1" s="187"/>
      <c r="C1" s="187"/>
      <c r="D1" s="187"/>
      <c r="E1" s="187"/>
      <c r="F1" s="187"/>
      <c r="G1" s="187"/>
      <c r="H1" s="187"/>
    </row>
    <row r="2" spans="1:11" x14ac:dyDescent="0.25">
      <c r="A2" s="141" t="s">
        <v>26</v>
      </c>
      <c r="B2" s="13"/>
      <c r="C2" s="13"/>
      <c r="D2" s="13"/>
      <c r="E2" s="13"/>
      <c r="F2" s="18"/>
      <c r="G2" s="18"/>
      <c r="H2" s="14"/>
    </row>
    <row r="3" spans="1:11" x14ac:dyDescent="0.25">
      <c r="A3" s="12"/>
      <c r="B3" s="13"/>
      <c r="C3" s="13"/>
      <c r="D3" s="13"/>
      <c r="E3" s="13"/>
      <c r="F3" s="18"/>
      <c r="G3" s="18"/>
      <c r="H3" s="14"/>
    </row>
    <row r="4" spans="1:11" ht="55.2" x14ac:dyDescent="0.25">
      <c r="A4" s="15" t="s">
        <v>0</v>
      </c>
      <c r="B4" s="16" t="s">
        <v>7</v>
      </c>
      <c r="C4" s="16" t="s">
        <v>5</v>
      </c>
      <c r="D4" s="16" t="s">
        <v>6</v>
      </c>
      <c r="E4" s="16" t="s">
        <v>9</v>
      </c>
      <c r="F4" s="19" t="s">
        <v>1</v>
      </c>
      <c r="G4" s="135" t="s">
        <v>27</v>
      </c>
      <c r="H4" s="17" t="s">
        <v>2</v>
      </c>
      <c r="I4" s="21" t="s">
        <v>3</v>
      </c>
      <c r="J4" s="21" t="s">
        <v>28</v>
      </c>
      <c r="K4" s="21" t="s">
        <v>4</v>
      </c>
    </row>
    <row r="5" spans="1:11" ht="14.4" x14ac:dyDescent="0.3">
      <c r="A5" s="200" t="s">
        <v>782</v>
      </c>
      <c r="B5" s="201"/>
      <c r="C5" s="201"/>
      <c r="D5" s="201"/>
      <c r="E5" s="201"/>
      <c r="F5" s="201"/>
      <c r="G5" s="201"/>
      <c r="H5" s="201"/>
      <c r="I5" s="201"/>
      <c r="J5" s="201"/>
      <c r="K5" s="201"/>
    </row>
    <row r="6" spans="1:11" ht="46.8" x14ac:dyDescent="0.3">
      <c r="A6" s="136" t="s">
        <v>783</v>
      </c>
      <c r="B6" s="137"/>
      <c r="C6" s="137"/>
      <c r="D6" s="137"/>
      <c r="E6" s="137"/>
      <c r="F6" s="138">
        <f>F7</f>
        <v>7546</v>
      </c>
      <c r="G6" s="138">
        <f>G7</f>
        <v>7546</v>
      </c>
      <c r="H6" s="208"/>
      <c r="I6" s="209"/>
      <c r="J6" s="209"/>
      <c r="K6" s="210"/>
    </row>
    <row r="7" spans="1:11" ht="94.5" customHeight="1" x14ac:dyDescent="0.25">
      <c r="A7" s="4" t="s">
        <v>784</v>
      </c>
      <c r="B7" s="7" t="s">
        <v>577</v>
      </c>
      <c r="C7" s="7" t="s">
        <v>578</v>
      </c>
      <c r="D7" s="8" t="s">
        <v>579</v>
      </c>
      <c r="E7" s="9" t="s">
        <v>580</v>
      </c>
      <c r="F7" s="5">
        <f>F9</f>
        <v>7546</v>
      </c>
      <c r="G7" s="5">
        <f>G9</f>
        <v>7546</v>
      </c>
      <c r="H7" s="16" t="s">
        <v>17</v>
      </c>
      <c r="I7" s="16" t="s">
        <v>17</v>
      </c>
      <c r="J7" s="16" t="s">
        <v>17</v>
      </c>
      <c r="K7" s="16" t="s">
        <v>17</v>
      </c>
    </row>
    <row r="8" spans="1:11" ht="14.4" x14ac:dyDescent="0.25">
      <c r="A8" s="29" t="s">
        <v>16</v>
      </c>
      <c r="B8" s="1"/>
      <c r="C8" s="1"/>
      <c r="D8" s="3"/>
      <c r="E8" s="9"/>
      <c r="F8" s="6"/>
      <c r="G8" s="6"/>
      <c r="H8" s="2"/>
      <c r="I8" s="10"/>
      <c r="J8" s="10"/>
      <c r="K8" s="10"/>
    </row>
    <row r="9" spans="1:11" s="25" customFormat="1" ht="48" customHeight="1" x14ac:dyDescent="0.3">
      <c r="A9" s="22" t="s">
        <v>785</v>
      </c>
      <c r="B9" s="11"/>
      <c r="C9" s="11"/>
      <c r="D9" s="11"/>
      <c r="E9" s="11"/>
      <c r="F9" s="23">
        <v>7546</v>
      </c>
      <c r="G9" s="23">
        <f>SUM(G10:G44)</f>
        <v>7546</v>
      </c>
      <c r="H9" s="24" t="s">
        <v>17</v>
      </c>
      <c r="I9" s="24" t="s">
        <v>17</v>
      </c>
      <c r="J9" s="24" t="s">
        <v>17</v>
      </c>
      <c r="K9" s="24" t="s">
        <v>17</v>
      </c>
    </row>
    <row r="10" spans="1:11" s="61" customFormat="1" ht="13.2" x14ac:dyDescent="0.25">
      <c r="A10" s="40" t="s">
        <v>786</v>
      </c>
      <c r="B10" s="32" t="s">
        <v>17</v>
      </c>
      <c r="C10" s="32" t="s">
        <v>17</v>
      </c>
      <c r="D10" s="32" t="s">
        <v>17</v>
      </c>
      <c r="E10" s="32" t="s">
        <v>17</v>
      </c>
      <c r="F10" s="34">
        <v>70</v>
      </c>
      <c r="G10" s="34">
        <v>70</v>
      </c>
      <c r="H10" s="41" t="s">
        <v>787</v>
      </c>
      <c r="I10" s="34">
        <v>1.4</v>
      </c>
      <c r="J10" s="34">
        <v>50</v>
      </c>
      <c r="K10" s="41" t="s">
        <v>788</v>
      </c>
    </row>
    <row r="11" spans="1:11" s="30" customFormat="1" ht="13.2" x14ac:dyDescent="0.25">
      <c r="A11" s="40" t="s">
        <v>789</v>
      </c>
      <c r="B11" s="32" t="s">
        <v>17</v>
      </c>
      <c r="C11" s="32" t="s">
        <v>17</v>
      </c>
      <c r="D11" s="32" t="s">
        <v>17</v>
      </c>
      <c r="E11" s="32" t="s">
        <v>17</v>
      </c>
      <c r="F11" s="34">
        <v>134.4</v>
      </c>
      <c r="G11" s="34">
        <v>134.4</v>
      </c>
      <c r="H11" s="41" t="s">
        <v>790</v>
      </c>
      <c r="I11" s="34">
        <v>44.800000000000004</v>
      </c>
      <c r="J11" s="34">
        <v>3</v>
      </c>
      <c r="K11" s="41" t="s">
        <v>788</v>
      </c>
    </row>
    <row r="12" spans="1:11" s="30" customFormat="1" ht="13.2" x14ac:dyDescent="0.25">
      <c r="A12" s="40" t="s">
        <v>786</v>
      </c>
      <c r="B12" s="32" t="s">
        <v>17</v>
      </c>
      <c r="C12" s="32" t="s">
        <v>17</v>
      </c>
      <c r="D12" s="32" t="s">
        <v>17</v>
      </c>
      <c r="E12" s="32" t="s">
        <v>17</v>
      </c>
      <c r="F12" s="34">
        <v>43.56</v>
      </c>
      <c r="G12" s="34">
        <v>43.56</v>
      </c>
      <c r="H12" s="42" t="s">
        <v>72</v>
      </c>
      <c r="I12" s="34">
        <v>3.6300000000000003</v>
      </c>
      <c r="J12" s="34">
        <v>12</v>
      </c>
      <c r="K12" s="41" t="s">
        <v>788</v>
      </c>
    </row>
    <row r="13" spans="1:11" s="61" customFormat="1" ht="13.2" x14ac:dyDescent="0.25">
      <c r="A13" s="40" t="s">
        <v>791</v>
      </c>
      <c r="B13" s="32" t="s">
        <v>17</v>
      </c>
      <c r="C13" s="32" t="s">
        <v>17</v>
      </c>
      <c r="D13" s="32" t="s">
        <v>17</v>
      </c>
      <c r="E13" s="32" t="s">
        <v>17</v>
      </c>
      <c r="F13" s="34">
        <v>201.6</v>
      </c>
      <c r="G13" s="34">
        <v>201.6</v>
      </c>
      <c r="H13" s="42" t="s">
        <v>281</v>
      </c>
      <c r="I13" s="34">
        <v>1.008</v>
      </c>
      <c r="J13" s="34">
        <v>200</v>
      </c>
      <c r="K13" s="41" t="s">
        <v>788</v>
      </c>
    </row>
    <row r="14" spans="1:11" s="61" customFormat="1" ht="13.2" x14ac:dyDescent="0.25">
      <c r="A14" s="40" t="s">
        <v>786</v>
      </c>
      <c r="B14" s="32" t="s">
        <v>17</v>
      </c>
      <c r="C14" s="32" t="s">
        <v>17</v>
      </c>
      <c r="D14" s="32" t="s">
        <v>17</v>
      </c>
      <c r="E14" s="32" t="s">
        <v>17</v>
      </c>
      <c r="F14" s="34">
        <v>8.42</v>
      </c>
      <c r="G14" s="34">
        <v>8.42</v>
      </c>
      <c r="H14" s="42" t="s">
        <v>792</v>
      </c>
      <c r="I14" s="34">
        <v>1.0525</v>
      </c>
      <c r="J14" s="34">
        <v>8</v>
      </c>
      <c r="K14" s="41" t="s">
        <v>788</v>
      </c>
    </row>
    <row r="15" spans="1:11" s="61" customFormat="1" ht="13.2" x14ac:dyDescent="0.25">
      <c r="A15" s="40" t="s">
        <v>786</v>
      </c>
      <c r="B15" s="32" t="s">
        <v>17</v>
      </c>
      <c r="C15" s="32" t="s">
        <v>17</v>
      </c>
      <c r="D15" s="32" t="s">
        <v>17</v>
      </c>
      <c r="E15" s="32" t="s">
        <v>17</v>
      </c>
      <c r="F15" s="34">
        <v>6.98</v>
      </c>
      <c r="G15" s="34">
        <v>6.98</v>
      </c>
      <c r="H15" s="42" t="s">
        <v>792</v>
      </c>
      <c r="I15" s="34">
        <v>2.3250000000000002</v>
      </c>
      <c r="J15" s="34">
        <v>3</v>
      </c>
      <c r="K15" s="41" t="s">
        <v>788</v>
      </c>
    </row>
    <row r="16" spans="1:11" s="61" customFormat="1" ht="13.2" x14ac:dyDescent="0.25">
      <c r="A16" s="40" t="s">
        <v>793</v>
      </c>
      <c r="B16" s="32" t="s">
        <v>17</v>
      </c>
      <c r="C16" s="32" t="s">
        <v>17</v>
      </c>
      <c r="D16" s="32" t="s">
        <v>17</v>
      </c>
      <c r="E16" s="32" t="s">
        <v>17</v>
      </c>
      <c r="F16" s="34">
        <v>8.93</v>
      </c>
      <c r="G16" s="34">
        <v>8.93</v>
      </c>
      <c r="H16" s="42" t="s">
        <v>794</v>
      </c>
      <c r="I16" s="34">
        <v>2.2324999999999999</v>
      </c>
      <c r="J16" s="34">
        <v>4</v>
      </c>
      <c r="K16" s="41" t="s">
        <v>788</v>
      </c>
    </row>
    <row r="17" spans="1:11" s="61" customFormat="1" ht="13.2" x14ac:dyDescent="0.25">
      <c r="A17" s="40" t="s">
        <v>795</v>
      </c>
      <c r="B17" s="32" t="s">
        <v>17</v>
      </c>
      <c r="C17" s="32" t="s">
        <v>17</v>
      </c>
      <c r="D17" s="32" t="s">
        <v>17</v>
      </c>
      <c r="E17" s="32" t="s">
        <v>17</v>
      </c>
      <c r="F17" s="34">
        <v>8.06</v>
      </c>
      <c r="G17" s="34">
        <v>8.06</v>
      </c>
      <c r="H17" s="42" t="s">
        <v>142</v>
      </c>
      <c r="I17" s="34">
        <v>8.0600000000000005E-2</v>
      </c>
      <c r="J17" s="34">
        <v>100</v>
      </c>
      <c r="K17" s="41" t="s">
        <v>788</v>
      </c>
    </row>
    <row r="18" spans="1:11" s="61" customFormat="1" ht="13.2" x14ac:dyDescent="0.25">
      <c r="A18" s="40" t="s">
        <v>796</v>
      </c>
      <c r="B18" s="32" t="s">
        <v>17</v>
      </c>
      <c r="C18" s="32" t="s">
        <v>17</v>
      </c>
      <c r="D18" s="32" t="s">
        <v>17</v>
      </c>
      <c r="E18" s="32" t="s">
        <v>17</v>
      </c>
      <c r="F18" s="34">
        <v>327.16000000000003</v>
      </c>
      <c r="G18" s="34">
        <v>327.16000000000003</v>
      </c>
      <c r="H18" s="42" t="s">
        <v>277</v>
      </c>
      <c r="I18" s="34">
        <v>16.358000000000001</v>
      </c>
      <c r="J18" s="34">
        <v>20</v>
      </c>
      <c r="K18" s="41" t="s">
        <v>788</v>
      </c>
    </row>
    <row r="19" spans="1:11" s="61" customFormat="1" ht="13.2" x14ac:dyDescent="0.25">
      <c r="A19" s="40" t="s">
        <v>797</v>
      </c>
      <c r="B19" s="32" t="s">
        <v>17</v>
      </c>
      <c r="C19" s="32" t="s">
        <v>17</v>
      </c>
      <c r="D19" s="32" t="s">
        <v>17</v>
      </c>
      <c r="E19" s="32" t="s">
        <v>17</v>
      </c>
      <c r="F19" s="34">
        <v>123.2</v>
      </c>
      <c r="G19" s="34">
        <v>123.2</v>
      </c>
      <c r="H19" s="42" t="s">
        <v>281</v>
      </c>
      <c r="I19" s="34">
        <v>0.1232</v>
      </c>
      <c r="J19" s="34">
        <v>1000</v>
      </c>
      <c r="K19" s="41" t="s">
        <v>788</v>
      </c>
    </row>
    <row r="20" spans="1:11" s="61" customFormat="1" ht="13.2" x14ac:dyDescent="0.25">
      <c r="A20" s="40" t="s">
        <v>786</v>
      </c>
      <c r="B20" s="32" t="s">
        <v>17</v>
      </c>
      <c r="C20" s="32" t="s">
        <v>17</v>
      </c>
      <c r="D20" s="32" t="s">
        <v>17</v>
      </c>
      <c r="E20" s="32" t="s">
        <v>17</v>
      </c>
      <c r="F20" s="34">
        <v>58</v>
      </c>
      <c r="G20" s="34">
        <v>58</v>
      </c>
      <c r="H20" s="42" t="s">
        <v>731</v>
      </c>
      <c r="I20" s="34">
        <v>1.1599999999999999</v>
      </c>
      <c r="J20" s="34">
        <v>50</v>
      </c>
      <c r="K20" s="41" t="s">
        <v>788</v>
      </c>
    </row>
    <row r="21" spans="1:11" s="61" customFormat="1" ht="13.2" x14ac:dyDescent="0.25">
      <c r="A21" s="40" t="s">
        <v>798</v>
      </c>
      <c r="B21" s="32" t="s">
        <v>17</v>
      </c>
      <c r="C21" s="32" t="s">
        <v>17</v>
      </c>
      <c r="D21" s="32" t="s">
        <v>17</v>
      </c>
      <c r="E21" s="32" t="s">
        <v>17</v>
      </c>
      <c r="F21" s="34">
        <v>151</v>
      </c>
      <c r="G21" s="34">
        <v>151</v>
      </c>
      <c r="H21" s="41" t="s">
        <v>48</v>
      </c>
      <c r="I21" s="34">
        <v>3.1458333333333335</v>
      </c>
      <c r="J21" s="34">
        <v>48</v>
      </c>
      <c r="K21" s="41" t="s">
        <v>788</v>
      </c>
    </row>
    <row r="22" spans="1:11" s="61" customFormat="1" ht="13.2" x14ac:dyDescent="0.25">
      <c r="A22" s="40" t="s">
        <v>799</v>
      </c>
      <c r="B22" s="32" t="s">
        <v>17</v>
      </c>
      <c r="C22" s="32" t="s">
        <v>17</v>
      </c>
      <c r="D22" s="32" t="s">
        <v>17</v>
      </c>
      <c r="E22" s="32" t="s">
        <v>17</v>
      </c>
      <c r="F22" s="34">
        <v>104.37</v>
      </c>
      <c r="G22" s="34">
        <v>104.37</v>
      </c>
      <c r="H22" s="41" t="s">
        <v>48</v>
      </c>
      <c r="I22" s="34">
        <v>6.9580000000000002</v>
      </c>
      <c r="J22" s="34">
        <v>15</v>
      </c>
      <c r="K22" s="41" t="s">
        <v>788</v>
      </c>
    </row>
    <row r="23" spans="1:11" s="61" customFormat="1" ht="13.2" x14ac:dyDescent="0.25">
      <c r="A23" s="40" t="s">
        <v>800</v>
      </c>
      <c r="B23" s="32" t="s">
        <v>17</v>
      </c>
      <c r="C23" s="32" t="s">
        <v>17</v>
      </c>
      <c r="D23" s="32" t="s">
        <v>17</v>
      </c>
      <c r="E23" s="32" t="s">
        <v>17</v>
      </c>
      <c r="F23" s="34">
        <v>74.930000000000007</v>
      </c>
      <c r="G23" s="34">
        <v>74.930000000000007</v>
      </c>
      <c r="H23" s="41" t="s">
        <v>48</v>
      </c>
      <c r="I23" s="34">
        <v>4.9953333333333338</v>
      </c>
      <c r="J23" s="34">
        <v>15</v>
      </c>
      <c r="K23" s="41" t="s">
        <v>788</v>
      </c>
    </row>
    <row r="24" spans="1:11" s="61" customFormat="1" ht="13.2" x14ac:dyDescent="0.25">
      <c r="A24" s="40" t="s">
        <v>799</v>
      </c>
      <c r="B24" s="32" t="s">
        <v>17</v>
      </c>
      <c r="C24" s="32" t="s">
        <v>17</v>
      </c>
      <c r="D24" s="32" t="s">
        <v>17</v>
      </c>
      <c r="E24" s="32" t="s">
        <v>17</v>
      </c>
      <c r="F24" s="34">
        <v>74.930000000000007</v>
      </c>
      <c r="G24" s="34">
        <v>74.930000000000007</v>
      </c>
      <c r="H24" s="41" t="s">
        <v>48</v>
      </c>
      <c r="I24" s="34">
        <v>4.9953333333333338</v>
      </c>
      <c r="J24" s="34">
        <v>15</v>
      </c>
      <c r="K24" s="41" t="s">
        <v>788</v>
      </c>
    </row>
    <row r="25" spans="1:11" s="61" customFormat="1" ht="13.2" x14ac:dyDescent="0.25">
      <c r="A25" s="40" t="s">
        <v>798</v>
      </c>
      <c r="B25" s="32" t="s">
        <v>17</v>
      </c>
      <c r="C25" s="32" t="s">
        <v>17</v>
      </c>
      <c r="D25" s="32" t="s">
        <v>17</v>
      </c>
      <c r="E25" s="32" t="s">
        <v>17</v>
      </c>
      <c r="F25" s="34">
        <v>66.069999999999993</v>
      </c>
      <c r="G25" s="34">
        <v>66.069999999999993</v>
      </c>
      <c r="H25" s="41" t="s">
        <v>48</v>
      </c>
      <c r="I25" s="34">
        <v>1.270576923076923</v>
      </c>
      <c r="J25" s="34">
        <v>52</v>
      </c>
      <c r="K25" s="41" t="s">
        <v>788</v>
      </c>
    </row>
    <row r="26" spans="1:11" s="61" customFormat="1" ht="13.2" x14ac:dyDescent="0.25">
      <c r="A26" s="40" t="s">
        <v>801</v>
      </c>
      <c r="B26" s="32" t="s">
        <v>17</v>
      </c>
      <c r="C26" s="32" t="s">
        <v>17</v>
      </c>
      <c r="D26" s="32" t="s">
        <v>17</v>
      </c>
      <c r="E26" s="32" t="s">
        <v>17</v>
      </c>
      <c r="F26" s="34">
        <v>490.05</v>
      </c>
      <c r="G26" s="34">
        <v>490.05</v>
      </c>
      <c r="H26" s="41" t="s">
        <v>802</v>
      </c>
      <c r="I26" s="34">
        <v>49.005000000000003</v>
      </c>
      <c r="J26" s="34">
        <v>10</v>
      </c>
      <c r="K26" s="41" t="s">
        <v>788</v>
      </c>
    </row>
    <row r="27" spans="1:11" s="61" customFormat="1" ht="13.2" x14ac:dyDescent="0.25">
      <c r="A27" s="40" t="s">
        <v>801</v>
      </c>
      <c r="B27" s="32" t="s">
        <v>17</v>
      </c>
      <c r="C27" s="32" t="s">
        <v>17</v>
      </c>
      <c r="D27" s="32" t="s">
        <v>17</v>
      </c>
      <c r="E27" s="32" t="s">
        <v>17</v>
      </c>
      <c r="F27" s="34">
        <v>580.79999999999995</v>
      </c>
      <c r="G27" s="34">
        <v>580.79999999999995</v>
      </c>
      <c r="H27" s="41" t="s">
        <v>802</v>
      </c>
      <c r="I27" s="34">
        <v>72.599999999999994</v>
      </c>
      <c r="J27" s="34">
        <v>8</v>
      </c>
      <c r="K27" s="41" t="s">
        <v>788</v>
      </c>
    </row>
    <row r="28" spans="1:11" s="61" customFormat="1" ht="13.2" x14ac:dyDescent="0.25">
      <c r="A28" s="40" t="s">
        <v>800</v>
      </c>
      <c r="B28" s="32" t="s">
        <v>17</v>
      </c>
      <c r="C28" s="32" t="s">
        <v>17</v>
      </c>
      <c r="D28" s="32" t="s">
        <v>17</v>
      </c>
      <c r="E28" s="32" t="s">
        <v>17</v>
      </c>
      <c r="F28" s="34">
        <v>69.58</v>
      </c>
      <c r="G28" s="34">
        <v>69.58</v>
      </c>
      <c r="H28" s="41" t="s">
        <v>48</v>
      </c>
      <c r="I28" s="34">
        <v>6.9580000000000002</v>
      </c>
      <c r="J28" s="34">
        <v>10</v>
      </c>
      <c r="K28" s="41" t="s">
        <v>788</v>
      </c>
    </row>
    <row r="29" spans="1:11" s="61" customFormat="1" ht="13.2" x14ac:dyDescent="0.25">
      <c r="A29" s="40" t="s">
        <v>803</v>
      </c>
      <c r="B29" s="32" t="s">
        <v>17</v>
      </c>
      <c r="C29" s="32" t="s">
        <v>17</v>
      </c>
      <c r="D29" s="32" t="s">
        <v>17</v>
      </c>
      <c r="E29" s="32" t="s">
        <v>17</v>
      </c>
      <c r="F29" s="34">
        <v>61.6</v>
      </c>
      <c r="G29" s="34">
        <v>61.6</v>
      </c>
      <c r="H29" s="41" t="s">
        <v>48</v>
      </c>
      <c r="I29" s="34">
        <v>3.08</v>
      </c>
      <c r="J29" s="34">
        <v>20</v>
      </c>
      <c r="K29" s="41" t="s">
        <v>788</v>
      </c>
    </row>
    <row r="30" spans="1:11" s="61" customFormat="1" ht="13.2" x14ac:dyDescent="0.25">
      <c r="A30" s="40" t="s">
        <v>804</v>
      </c>
      <c r="B30" s="32" t="s">
        <v>17</v>
      </c>
      <c r="C30" s="32" t="s">
        <v>17</v>
      </c>
      <c r="D30" s="32" t="s">
        <v>17</v>
      </c>
      <c r="E30" s="32" t="s">
        <v>17</v>
      </c>
      <c r="F30" s="34">
        <v>43.93</v>
      </c>
      <c r="G30" s="34">
        <v>43.93</v>
      </c>
      <c r="H30" s="41" t="s">
        <v>370</v>
      </c>
      <c r="I30" s="34">
        <v>1.4643333333333333</v>
      </c>
      <c r="J30" s="34">
        <v>30</v>
      </c>
      <c r="K30" s="41" t="s">
        <v>788</v>
      </c>
    </row>
    <row r="31" spans="1:11" s="61" customFormat="1" ht="13.2" x14ac:dyDescent="0.25">
      <c r="A31" s="40" t="s">
        <v>799</v>
      </c>
      <c r="B31" s="32" t="s">
        <v>17</v>
      </c>
      <c r="C31" s="32" t="s">
        <v>17</v>
      </c>
      <c r="D31" s="32" t="s">
        <v>17</v>
      </c>
      <c r="E31" s="32" t="s">
        <v>17</v>
      </c>
      <c r="F31" s="34">
        <v>399.62</v>
      </c>
      <c r="G31" s="34">
        <v>399.62</v>
      </c>
      <c r="H31" s="41" t="s">
        <v>48</v>
      </c>
      <c r="I31" s="34">
        <v>4.9952500000000004</v>
      </c>
      <c r="J31" s="34">
        <v>80</v>
      </c>
      <c r="K31" s="41" t="s">
        <v>788</v>
      </c>
    </row>
    <row r="32" spans="1:11" s="61" customFormat="1" ht="13.2" x14ac:dyDescent="0.25">
      <c r="A32" s="40" t="s">
        <v>805</v>
      </c>
      <c r="B32" s="32" t="s">
        <v>17</v>
      </c>
      <c r="C32" s="32" t="s">
        <v>17</v>
      </c>
      <c r="D32" s="32" t="s">
        <v>17</v>
      </c>
      <c r="E32" s="32" t="s">
        <v>17</v>
      </c>
      <c r="F32" s="34">
        <v>225.06</v>
      </c>
      <c r="G32" s="34">
        <v>225.06</v>
      </c>
      <c r="H32" s="42" t="s">
        <v>806</v>
      </c>
      <c r="I32" s="34">
        <f t="shared" ref="I32" si="0">G32/J32</f>
        <v>225.06</v>
      </c>
      <c r="J32" s="34">
        <v>1</v>
      </c>
      <c r="K32" s="41" t="s">
        <v>788</v>
      </c>
    </row>
    <row r="33" spans="1:11" s="61" customFormat="1" ht="13.2" x14ac:dyDescent="0.25">
      <c r="A33" s="40" t="s">
        <v>805</v>
      </c>
      <c r="B33" s="32" t="s">
        <v>17</v>
      </c>
      <c r="C33" s="32" t="s">
        <v>17</v>
      </c>
      <c r="D33" s="32" t="s">
        <v>17</v>
      </c>
      <c r="E33" s="32" t="s">
        <v>17</v>
      </c>
      <c r="F33" s="34">
        <v>1822.15</v>
      </c>
      <c r="G33" s="34">
        <v>1822.15</v>
      </c>
      <c r="H33" s="42" t="s">
        <v>806</v>
      </c>
      <c r="I33" s="34">
        <v>1822.15</v>
      </c>
      <c r="J33" s="34">
        <v>1</v>
      </c>
      <c r="K33" s="41" t="s">
        <v>788</v>
      </c>
    </row>
    <row r="34" spans="1:11" s="61" customFormat="1" ht="13.2" x14ac:dyDescent="0.25">
      <c r="A34" s="40" t="s">
        <v>807</v>
      </c>
      <c r="B34" s="32" t="s">
        <v>17</v>
      </c>
      <c r="C34" s="32" t="s">
        <v>17</v>
      </c>
      <c r="D34" s="32" t="s">
        <v>17</v>
      </c>
      <c r="E34" s="32" t="s">
        <v>17</v>
      </c>
      <c r="F34" s="34">
        <v>129.76</v>
      </c>
      <c r="G34" s="34">
        <v>129.76</v>
      </c>
      <c r="H34" s="42" t="s">
        <v>741</v>
      </c>
      <c r="I34" s="34">
        <v>12.975999999999999</v>
      </c>
      <c r="J34" s="34">
        <v>10</v>
      </c>
      <c r="K34" s="41" t="s">
        <v>788</v>
      </c>
    </row>
    <row r="35" spans="1:11" s="61" customFormat="1" ht="13.2" x14ac:dyDescent="0.25">
      <c r="A35" s="40" t="s">
        <v>808</v>
      </c>
      <c r="B35" s="32" t="s">
        <v>17</v>
      </c>
      <c r="C35" s="32" t="s">
        <v>17</v>
      </c>
      <c r="D35" s="32" t="s">
        <v>17</v>
      </c>
      <c r="E35" s="32" t="s">
        <v>17</v>
      </c>
      <c r="F35" s="34">
        <v>19.54</v>
      </c>
      <c r="G35" s="34">
        <v>19.54</v>
      </c>
      <c r="H35" s="42" t="s">
        <v>335</v>
      </c>
      <c r="I35" s="34">
        <v>4.8849999999999998</v>
      </c>
      <c r="J35" s="34">
        <v>4</v>
      </c>
      <c r="K35" s="41" t="s">
        <v>788</v>
      </c>
    </row>
    <row r="36" spans="1:11" s="61" customFormat="1" ht="13.2" x14ac:dyDescent="0.25">
      <c r="A36" s="40" t="s">
        <v>809</v>
      </c>
      <c r="B36" s="32" t="s">
        <v>17</v>
      </c>
      <c r="C36" s="32" t="s">
        <v>17</v>
      </c>
      <c r="D36" s="32" t="s">
        <v>17</v>
      </c>
      <c r="E36" s="32" t="s">
        <v>17</v>
      </c>
      <c r="F36" s="34">
        <v>150.04</v>
      </c>
      <c r="G36" s="34">
        <v>150.04</v>
      </c>
      <c r="H36" s="42" t="s">
        <v>335</v>
      </c>
      <c r="I36" s="34">
        <v>7.5019999999999998</v>
      </c>
      <c r="J36" s="34">
        <v>20</v>
      </c>
      <c r="K36" s="41" t="s">
        <v>788</v>
      </c>
    </row>
    <row r="37" spans="1:11" s="61" customFormat="1" ht="26.4" x14ac:dyDescent="0.25">
      <c r="A37" s="40" t="s">
        <v>810</v>
      </c>
      <c r="B37" s="32" t="s">
        <v>17</v>
      </c>
      <c r="C37" s="32" t="s">
        <v>17</v>
      </c>
      <c r="D37" s="32" t="s">
        <v>17</v>
      </c>
      <c r="E37" s="32" t="s">
        <v>17</v>
      </c>
      <c r="F37" s="34">
        <v>22.24</v>
      </c>
      <c r="G37" s="34">
        <v>22.24</v>
      </c>
      <c r="H37" s="42" t="s">
        <v>811</v>
      </c>
      <c r="I37" s="34">
        <v>7.4133333333333331</v>
      </c>
      <c r="J37" s="34">
        <v>3</v>
      </c>
      <c r="K37" s="41" t="s">
        <v>788</v>
      </c>
    </row>
    <row r="38" spans="1:11" s="61" customFormat="1" ht="13.2" x14ac:dyDescent="0.25">
      <c r="A38" s="40" t="s">
        <v>812</v>
      </c>
      <c r="B38" s="32" t="s">
        <v>17</v>
      </c>
      <c r="C38" s="32" t="s">
        <v>17</v>
      </c>
      <c r="D38" s="32" t="s">
        <v>17</v>
      </c>
      <c r="E38" s="32" t="s">
        <v>17</v>
      </c>
      <c r="F38" s="34">
        <v>6.01</v>
      </c>
      <c r="G38" s="34">
        <v>6.01</v>
      </c>
      <c r="H38" s="42" t="s">
        <v>813</v>
      </c>
      <c r="I38" s="34">
        <v>3.005E-2</v>
      </c>
      <c r="J38" s="34">
        <v>200</v>
      </c>
      <c r="K38" s="41" t="s">
        <v>788</v>
      </c>
    </row>
    <row r="39" spans="1:11" s="139" customFormat="1" ht="13.2" x14ac:dyDescent="0.25">
      <c r="A39" s="40" t="s">
        <v>814</v>
      </c>
      <c r="B39" s="32" t="s">
        <v>17</v>
      </c>
      <c r="C39" s="32" t="s">
        <v>17</v>
      </c>
      <c r="D39" s="32" t="s">
        <v>17</v>
      </c>
      <c r="E39" s="32" t="s">
        <v>17</v>
      </c>
      <c r="F39" s="34">
        <v>544.5</v>
      </c>
      <c r="G39" s="34">
        <v>544.5</v>
      </c>
      <c r="H39" s="42" t="s">
        <v>815</v>
      </c>
      <c r="I39" s="34">
        <v>5.4450000000000003</v>
      </c>
      <c r="J39" s="34">
        <v>100</v>
      </c>
      <c r="K39" s="41" t="s">
        <v>788</v>
      </c>
    </row>
    <row r="40" spans="1:11" s="139" customFormat="1" ht="13.2" x14ac:dyDescent="0.25">
      <c r="A40" s="40" t="s">
        <v>816</v>
      </c>
      <c r="B40" s="32" t="s">
        <v>17</v>
      </c>
      <c r="C40" s="32" t="s">
        <v>17</v>
      </c>
      <c r="D40" s="32" t="s">
        <v>17</v>
      </c>
      <c r="E40" s="32" t="s">
        <v>17</v>
      </c>
      <c r="F40" s="34">
        <v>580.79999999999995</v>
      </c>
      <c r="G40" s="34">
        <v>580.79999999999995</v>
      </c>
      <c r="H40" s="42" t="s">
        <v>815</v>
      </c>
      <c r="I40" s="34">
        <v>5.8079999999999998</v>
      </c>
      <c r="J40" s="34">
        <v>100</v>
      </c>
      <c r="K40" s="41" t="s">
        <v>788</v>
      </c>
    </row>
    <row r="41" spans="1:11" s="61" customFormat="1" ht="13.2" x14ac:dyDescent="0.25">
      <c r="A41" s="40" t="s">
        <v>817</v>
      </c>
      <c r="B41" s="32" t="s">
        <v>17</v>
      </c>
      <c r="C41" s="32" t="s">
        <v>17</v>
      </c>
      <c r="D41" s="32" t="s">
        <v>17</v>
      </c>
      <c r="E41" s="32" t="s">
        <v>17</v>
      </c>
      <c r="F41" s="34">
        <v>268.8</v>
      </c>
      <c r="G41" s="34">
        <v>268.8</v>
      </c>
      <c r="H41" s="42" t="s">
        <v>281</v>
      </c>
      <c r="I41" s="34">
        <v>0.1792</v>
      </c>
      <c r="J41" s="34">
        <v>1500</v>
      </c>
      <c r="K41" s="41" t="s">
        <v>788</v>
      </c>
    </row>
    <row r="42" spans="1:11" s="61" customFormat="1" ht="13.2" x14ac:dyDescent="0.25">
      <c r="A42" s="40" t="s">
        <v>818</v>
      </c>
      <c r="B42" s="32" t="s">
        <v>17</v>
      </c>
      <c r="C42" s="32" t="s">
        <v>17</v>
      </c>
      <c r="D42" s="32" t="s">
        <v>17</v>
      </c>
      <c r="E42" s="32" t="s">
        <v>17</v>
      </c>
      <c r="F42" s="34">
        <v>268.8</v>
      </c>
      <c r="G42" s="34">
        <v>268.8</v>
      </c>
      <c r="H42" s="42" t="s">
        <v>281</v>
      </c>
      <c r="I42" s="34">
        <v>13.440000000000001</v>
      </c>
      <c r="J42" s="34">
        <v>20</v>
      </c>
      <c r="K42" s="41" t="s">
        <v>788</v>
      </c>
    </row>
    <row r="43" spans="1:11" s="61" customFormat="1" ht="13.2" x14ac:dyDescent="0.25">
      <c r="A43" s="40" t="s">
        <v>819</v>
      </c>
      <c r="B43" s="32" t="s">
        <v>17</v>
      </c>
      <c r="C43" s="32" t="s">
        <v>17</v>
      </c>
      <c r="D43" s="32" t="s">
        <v>17</v>
      </c>
      <c r="E43" s="32" t="s">
        <v>17</v>
      </c>
      <c r="F43" s="34">
        <v>299.88</v>
      </c>
      <c r="G43" s="34">
        <v>299.88</v>
      </c>
      <c r="H43" s="42" t="s">
        <v>142</v>
      </c>
      <c r="I43" s="34">
        <v>0.19991999999999999</v>
      </c>
      <c r="J43" s="34">
        <v>1500</v>
      </c>
      <c r="K43" s="41" t="s">
        <v>788</v>
      </c>
    </row>
    <row r="44" spans="1:11" s="61" customFormat="1" ht="13.2" x14ac:dyDescent="0.25">
      <c r="A44" s="40" t="s">
        <v>820</v>
      </c>
      <c r="B44" s="32" t="s">
        <v>17</v>
      </c>
      <c r="C44" s="32" t="s">
        <v>17</v>
      </c>
      <c r="D44" s="32" t="s">
        <v>17</v>
      </c>
      <c r="E44" s="32" t="s">
        <v>17</v>
      </c>
      <c r="F44" s="34">
        <v>101.23</v>
      </c>
      <c r="G44" s="34">
        <v>101.23</v>
      </c>
      <c r="H44" s="42" t="s">
        <v>713</v>
      </c>
      <c r="I44" s="34">
        <v>3.3743333333333334</v>
      </c>
      <c r="J44" s="34">
        <v>30</v>
      </c>
      <c r="K44" s="41" t="s">
        <v>788</v>
      </c>
    </row>
    <row r="45" spans="1:11" s="25" customFormat="1" ht="41.4" hidden="1" x14ac:dyDescent="0.3">
      <c r="A45" s="22" t="s">
        <v>821</v>
      </c>
      <c r="B45" s="11"/>
      <c r="C45" s="11"/>
      <c r="D45" s="11"/>
      <c r="E45" s="11"/>
      <c r="F45" s="23">
        <f>F46+F49</f>
        <v>13914</v>
      </c>
      <c r="G45" s="23">
        <f>G46+G49</f>
        <v>12532.779999999999</v>
      </c>
      <c r="H45" s="24" t="s">
        <v>17</v>
      </c>
      <c r="I45" s="24" t="s">
        <v>17</v>
      </c>
      <c r="J45" s="24" t="s">
        <v>17</v>
      </c>
      <c r="K45" s="24" t="s">
        <v>17</v>
      </c>
    </row>
    <row r="46" spans="1:11" s="33" customFormat="1" ht="13.2" hidden="1" x14ac:dyDescent="0.25">
      <c r="A46" s="36" t="s">
        <v>822</v>
      </c>
      <c r="B46" s="37" t="s">
        <v>17</v>
      </c>
      <c r="C46" s="37" t="s">
        <v>17</v>
      </c>
      <c r="D46" s="37" t="s">
        <v>17</v>
      </c>
      <c r="E46" s="37" t="s">
        <v>17</v>
      </c>
      <c r="F46" s="38">
        <v>12099</v>
      </c>
      <c r="G46" s="38">
        <f>SUM(G47:G48)</f>
        <v>11032.779999999999</v>
      </c>
      <c r="H46" s="39" t="s">
        <v>17</v>
      </c>
      <c r="I46" s="39" t="s">
        <v>17</v>
      </c>
      <c r="J46" s="39" t="s">
        <v>17</v>
      </c>
      <c r="K46" s="39" t="s">
        <v>17</v>
      </c>
    </row>
    <row r="47" spans="1:11" s="30" customFormat="1" ht="13.2" hidden="1" x14ac:dyDescent="0.25">
      <c r="A47" s="40" t="s">
        <v>823</v>
      </c>
      <c r="B47" s="32" t="s">
        <v>17</v>
      </c>
      <c r="C47" s="32" t="s">
        <v>17</v>
      </c>
      <c r="D47" s="32" t="s">
        <v>17</v>
      </c>
      <c r="E47" s="32" t="s">
        <v>17</v>
      </c>
      <c r="F47" s="32" t="s">
        <v>17</v>
      </c>
      <c r="G47" s="34">
        <v>9100.41</v>
      </c>
      <c r="H47" s="42" t="s">
        <v>815</v>
      </c>
      <c r="I47" s="34">
        <v>3033.47</v>
      </c>
      <c r="J47" s="34">
        <v>3</v>
      </c>
      <c r="K47" s="41" t="s">
        <v>788</v>
      </c>
    </row>
    <row r="48" spans="1:11" s="30" customFormat="1" ht="13.2" hidden="1" x14ac:dyDescent="0.25">
      <c r="A48" s="140" t="s">
        <v>824</v>
      </c>
      <c r="B48" s="32" t="s">
        <v>17</v>
      </c>
      <c r="C48" s="32" t="s">
        <v>17</v>
      </c>
      <c r="D48" s="32" t="s">
        <v>17</v>
      </c>
      <c r="E48" s="32" t="s">
        <v>17</v>
      </c>
      <c r="F48" s="32" t="s">
        <v>17</v>
      </c>
      <c r="G48" s="34">
        <v>1932.37</v>
      </c>
      <c r="H48" s="42" t="s">
        <v>815</v>
      </c>
      <c r="I48" s="34">
        <v>276.05285714285714</v>
      </c>
      <c r="J48" s="34">
        <v>7</v>
      </c>
      <c r="K48" s="41" t="s">
        <v>788</v>
      </c>
    </row>
    <row r="49" spans="1:11" s="33" customFormat="1" ht="13.2" hidden="1" x14ac:dyDescent="0.25">
      <c r="A49" s="36" t="s">
        <v>825</v>
      </c>
      <c r="B49" s="37" t="s">
        <v>17</v>
      </c>
      <c r="C49" s="37" t="s">
        <v>17</v>
      </c>
      <c r="D49" s="37" t="s">
        <v>17</v>
      </c>
      <c r="E49" s="37" t="s">
        <v>17</v>
      </c>
      <c r="F49" s="38">
        <v>1815</v>
      </c>
      <c r="G49" s="38">
        <f>SUM(G50:G50)</f>
        <v>1500</v>
      </c>
      <c r="H49" s="39" t="s">
        <v>17</v>
      </c>
      <c r="I49" s="39" t="s">
        <v>17</v>
      </c>
      <c r="J49" s="39" t="s">
        <v>17</v>
      </c>
      <c r="K49" s="39" t="s">
        <v>17</v>
      </c>
    </row>
    <row r="50" spans="1:11" s="30" customFormat="1" ht="13.2" hidden="1" x14ac:dyDescent="0.25">
      <c r="A50" s="40" t="s">
        <v>826</v>
      </c>
      <c r="B50" s="32" t="s">
        <v>17</v>
      </c>
      <c r="C50" s="32" t="s">
        <v>17</v>
      </c>
      <c r="D50" s="32" t="s">
        <v>17</v>
      </c>
      <c r="E50" s="32" t="s">
        <v>17</v>
      </c>
      <c r="F50" s="32" t="s">
        <v>17</v>
      </c>
      <c r="G50" s="34">
        <v>1500</v>
      </c>
      <c r="H50" s="41" t="s">
        <v>827</v>
      </c>
      <c r="I50" s="34">
        <v>375</v>
      </c>
      <c r="J50" s="34">
        <v>4</v>
      </c>
      <c r="K50" s="41" t="s">
        <v>788</v>
      </c>
    </row>
  </sheetData>
  <mergeCells count="3">
    <mergeCell ref="A1:H1"/>
    <mergeCell ref="A5:K5"/>
    <mergeCell ref="H6:K6"/>
  </mergeCells>
  <dataValidations count="1">
    <dataValidation allowBlank="1" showInputMessage="1" showErrorMessage="1" prompt="Lead Name is automatically updated in this column under this heading. Add new rows in ForecastedSales table as new leads are added to Lead Data worksheet" sqref="A46:A48 A50 A10:A20" xr:uid="{EABFB2CD-66C6-4448-806D-4BB997B00FB5}"/>
  </dataValidations>
  <hyperlinks>
    <hyperlink ref="E7" r:id="rId1" xr:uid="{96C555F2-051E-4FAD-938B-3E258A217F51}"/>
  </hyperlinks>
  <pageMargins left="0.11811023622047245" right="0.11811023622047245" top="0.19685039370078741" bottom="0.39370078740157483" header="0.31496062992125984" footer="0.31496062992125984"/>
  <pageSetup paperSize="9" scale="65" orientation="landscape" r:id="rId2"/>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2021_gads_SAC_piemaksas_IAL</vt:lpstr>
      <vt:lpstr>2020_gads_VSAC</vt:lpstr>
      <vt:lpstr>2020_SIVA</vt:lpstr>
      <vt:lpstr>'2020_gads_VSAC'!Print_Titles</vt:lpstr>
      <vt:lpstr>'2020_SIVA'!Print_Titles</vt:lpstr>
      <vt:lpstr>'2021_gads_SAC_piemaksas_IAL'!Print_Titles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bd-truba</dc:creator>
  <cp:lastModifiedBy>Guna Tuča</cp:lastModifiedBy>
  <cp:lastPrinted>2020-10-05T09:19:07Z</cp:lastPrinted>
  <dcterms:created xsi:type="dcterms:W3CDTF">2020-08-12T15:12:27Z</dcterms:created>
  <dcterms:modified xsi:type="dcterms:W3CDTF">2021-09-15T13:28:31Z</dcterms:modified>
</cp:coreProperties>
</file>