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4"/>
  </bookViews>
  <sheets>
    <sheet name="SATURS" sheetId="1" r:id="rId1"/>
    <sheet name="17.1. pielikums" sheetId="2" r:id="rId2"/>
    <sheet name="17.1.1. pielikums" sheetId="3" r:id="rId3"/>
    <sheet name="17.1.2. pielikums" sheetId="4" r:id="rId4"/>
    <sheet name="17.1.3. pielikums" sheetId="5" r:id="rId5"/>
    <sheet name="17.2. pielikums" sheetId="6" r:id="rId6"/>
    <sheet name="17.3. pielikums" sheetId="7" r:id="rId7"/>
    <sheet name="17.4. pielikums" sheetId="8" r:id="rId8"/>
    <sheet name="17.4.1. pielikums" sheetId="9" r:id="rId9"/>
    <sheet name="17.4.2. pielikums" sheetId="10" r:id="rId10"/>
    <sheet name="17.4.3. pielikums" sheetId="11" r:id="rId11"/>
  </sheets>
  <definedNames/>
  <calcPr fullCalcOnLoad="1"/>
</workbook>
</file>

<file path=xl/sharedStrings.xml><?xml version="1.0" encoding="utf-8"?>
<sst xmlns="http://schemas.openxmlformats.org/spreadsheetml/2006/main" count="267" uniqueCount="150">
  <si>
    <t>SATURS</t>
  </si>
  <si>
    <t>Nosaukums</t>
  </si>
  <si>
    <t>1. nodevums 
Sākotnējais ziņojums “Atelpas brīža pakalpojuma mājoklī apraksts”</t>
  </si>
  <si>
    <t xml:space="preserve">Atelpas brīža pakalpojuma mājoklī vienas vienības izmaksu aprēķins </t>
  </si>
  <si>
    <t xml:space="preserve">Pielikuma Nr. </t>
  </si>
  <si>
    <t>Supervīzijas izmaksu aprēķins AB pakalpojumam mājoklī</t>
  </si>
  <si>
    <t>AB pakalpojuma mājoklī vienas vienības izmaksu  aprēķins izmēģinājumprojektam (iepazīšanās periods)</t>
  </si>
  <si>
    <t>UZ SATURU</t>
  </si>
  <si>
    <t>Speciālisti</t>
  </si>
  <si>
    <t>Bērnu skaits, kam plānots sniegt pakalpojumu</t>
  </si>
  <si>
    <t>Speciālistu (slodžu) skaits</t>
  </si>
  <si>
    <t>Veselības apdrošināšanas izmaksas gadā, euro*</t>
  </si>
  <si>
    <t>Veselības apdrošināšanas izmaksas par 1 bērnu gadā, euro</t>
  </si>
  <si>
    <t>Veselības apdrošināšanas izmaksas par 1 bērnu diennaktī, euro</t>
  </si>
  <si>
    <t>AB pakalpojuma mājoklī sniedzējs</t>
  </si>
  <si>
    <t>Ārstniecības persona</t>
  </si>
  <si>
    <t>Pakalpojuma koordinators/ sociālais darbinieks</t>
  </si>
  <si>
    <t>Kopā:</t>
  </si>
  <si>
    <t>Veselības apdrošināšanas izmaksu aprēķins AB pakalpojuma mājoklī sniegšanā iesaistītajiem speciālistiem</t>
  </si>
  <si>
    <t>5=4/2</t>
  </si>
  <si>
    <t>6=5/365 dienas gadā</t>
  </si>
  <si>
    <t>Speciālists</t>
  </si>
  <si>
    <t>Supervīzijas cena vienam darbiniekam, euro/gadā*</t>
  </si>
  <si>
    <t>Darba laiks gadā**</t>
  </si>
  <si>
    <t>Supervīzijas izmaksas par darba stundu (viens darbinieks)</t>
  </si>
  <si>
    <t>Vidējās supervīzijas izmaksas par darba stundu (viens darbinieks)</t>
  </si>
  <si>
    <t>Darbinieku skaits</t>
  </si>
  <si>
    <t>Vidējās supervīzijas izmaksas par darba stundu (visiem darbiniekiem)***</t>
  </si>
  <si>
    <t>4=2/3</t>
  </si>
  <si>
    <t>5=4 (vidējais)</t>
  </si>
  <si>
    <t>7=5*6</t>
  </si>
  <si>
    <t>Sociālā darba speciālisti ****</t>
  </si>
  <si>
    <t>Pārējie darbinieki</t>
  </si>
  <si>
    <t>Izmaksu pozīcija</t>
  </si>
  <si>
    <t>Cena, euro</t>
  </si>
  <si>
    <t>Stundu skaits</t>
  </si>
  <si>
    <t>Izmaksas par vienu klientu, euro/h</t>
  </si>
  <si>
    <t>Aprēķini</t>
  </si>
  <si>
    <t>Paskaidrojums</t>
  </si>
  <si>
    <t>Apraksts</t>
  </si>
  <si>
    <t>Administrēšanas izmaksas 10%</t>
  </si>
  <si>
    <t xml:space="preserve"> Slodze</t>
  </si>
  <si>
    <t>Izmaksas mēnesī (par 1 bērnu)</t>
  </si>
  <si>
    <t>Izmaksas 1 bērnam diennaktī</t>
  </si>
  <si>
    <t>Aprēķins</t>
  </si>
  <si>
    <t>euro</t>
  </si>
  <si>
    <t>Atlīdzības izmaksas kopā</t>
  </si>
  <si>
    <t xml:space="preserve"> Atlīdzība (darba samaksa + VSAOI (DD soc. nod.)): darba alga speciālistiem un apkalpojošajam personālam, kas nodrošina pakalpojuma sniegšanu, ieskaitot VSAOI, sociālās garantijas un atvaļinājums.</t>
  </si>
  <si>
    <t>Apmācību izmaksu aprēķins AB pakalpojuma mājoklī sniedzējiem</t>
  </si>
  <si>
    <t>Apmācību cena vienam darbiniekam, euro/gadā*</t>
  </si>
  <si>
    <t>Apmācību izmaksas par darba stundu (viens darbinieks)</t>
  </si>
  <si>
    <t>Vidējās apmācību izmaksas par darba stundu (viens darbinieks)</t>
  </si>
  <si>
    <t>Vidējās apmācību izmaksas par darba stundu (visiem darbiniekiem)***</t>
  </si>
  <si>
    <t>1089.14 euro mēnesī x 12 mēneši = 13 069.68 euro gadā/ 11 mēneši = 1188.15 euro mēnesī / 166.8 stundas = 7.12 euro stundā, t.sk. atlīdzība speciālistam 6.53 euro un uzkrājums atvaļinājumam 0.59 euro (7.12 euro - 6.53 euro).</t>
  </si>
  <si>
    <t>7.12 euro/h * 10 % (adm.izmaksas) = 0.71 euro</t>
  </si>
  <si>
    <t xml:space="preserve">Sociālais darbinieks saskaņā ar MK 30.11.2010. noteikumiem Nr. 1075 klasificējas 39.saimē, IIIA līmenī.
Sociālajam darbiniekam saskaņā ar MK 29.01.2013. noteikumu Nr. 66 2. pielikumu piemērojama – 8. mēnešalgu grupa 3. maksimālā kateogorija. 
Sociālajam darbiniekam atalgojums mēnesī:                                      1) 1093 euro + 273.25 eur (piemaksa 25%) = 1366.25 euro                                                           
2) 1366.25 euro + 322.30 euro (VSAOI 23.59 %)  = 1688.55 euro/mēn.                                                                                      3) 1688.55  euro/1 klients /30 dienas = 56.29 euro x 0.18 slodzes = 10.13 euro/dienā
</t>
  </si>
  <si>
    <t xml:space="preserve">Sociālais darbinieks darbam ar vienu bērnu ar FT velta vismaz vienu stundu diennaktī (t.sk. dokumentu kārtošana). Sociālā darbinieka noslodzes aprēķins: pakalpojuma apmērs stundās diennaktī (uz 1 bērnu) - 1 stunda; pakalpojuma apmērs stundās gadā (uz 1 bērnu) - 1 stunda * 365 dienas = 365 stundas; slodžu skaits - 365 stundas / 2002 darba stundas = 0.18 slodzes. Papildus sociālajam darbiniekam saskaņā ar MK 29.01.2013. noteikumu Nr. 66 31. punktu tiek maksāta piemaksa līdz 25 % apmērā no mēneša atalgojuma (jo amata pienākumi tiek pielīdzināti sociālā darbinieka darbam ilgstošas sociālās aprūpes un sociālās rehabilitācijas iestādē  bērniem ar smagiem garīgās attīstības traucējumiem). </t>
  </si>
  <si>
    <t xml:space="preserve">1688.55 euro mēnesī x 12 mēneši= 20 262.60 euro gadā / 11 mēneši = 1842.05  euro mēnesī / 1 bērni/ 30 dienas = 61.40 euro  x 0.18 slodzes = 11.05 euro dienā, t.sk., atlīdzība speciālistam 10.13 euro un uzkrājums atvaļinājumiem 0.92 euro (11.05 euro - 10.13 euro). </t>
  </si>
  <si>
    <t>Atlīdzība (darba samaksa + VSAOI (DD soc.nod)): darba alga speciālistiem un apkalpojošam personālam, kas nodrošina pakalpojuma sniegšanu, ieskaitot VSAOI, sociālās garantijas un atvaļinājumu</t>
  </si>
  <si>
    <t>AB pakalpojums mājoklī - pakalpojumu nodrošina katram bērnam ar FT individuāli viņa dzīvesvietā vai citā bērnam ar FT drošā un piemērotā vidē, kas nav institūcija. Pakalpojuma realizēšanai ir nepieciešami 1-3 darbinieki, atkarībā no pakalpojuma apjoma, kas nodrošinās bērna aprūpi un uzraudzību noklājot 24 stundas diennaktī. AB pakalpojuma mājoklī sniedzēji tiek nodarbināti pamatojoties uz Darba likuma 148. panta pirmo daļu. Pārējie speciālisti, kas iesaistīti pakalpojuma nodrošināšanā, tiek nodarbināti summētā darba laika ietvaros. Pakalpojuma sniedzējs saņem aprēķināto vienas diennakts izmaksu summu atbilstoši personu skaitam un kalendāro diennakšu skaitam. Gadā: 365 dienas; 52.14 nedēļas; 2002 darba stundas.</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</si>
  <si>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</si>
  <si>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xml:space="preserve">** 2021. gadā 2002 darba stundas (normāla darba laika ietvaros). </t>
  </si>
  <si>
    <t>* Apmācību cena vienam darbiniekam (euro/gadā) pēc biedrības "Latvijas Samariešu apvienība" cenrāža (obligātās apmācības AB pakalpojuma mājoklī sniedzējiem).</t>
  </si>
  <si>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</si>
  <si>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4=3*213.43 euro</t>
  </si>
  <si>
    <t>Izmēģinājumprojekta aprobēšanai izstrādātās AB pakalpojuma mājoklī cenas</t>
  </si>
  <si>
    <t>AB pakalpojumam mājoklī izstrādātās pakalpojuma cenas</t>
  </si>
  <si>
    <t>**** Sociālā darba speciālisti - sociālais darbinieks.</t>
  </si>
  <si>
    <r>
      <t xml:space="preserve">Kopā </t>
    </r>
    <r>
      <rPr>
        <b/>
        <sz val="11"/>
        <color indexed="8"/>
        <rFont val="Times New Roman"/>
        <family val="1"/>
      </rPr>
      <t>(ar ārstniecības personu):</t>
    </r>
  </si>
  <si>
    <r>
      <t xml:space="preserve">Kopā </t>
    </r>
    <r>
      <rPr>
        <b/>
        <sz val="11"/>
        <color indexed="8"/>
        <rFont val="Times New Roman"/>
        <family val="1"/>
      </rPr>
      <t>(bez ārstniecības personas):</t>
    </r>
  </si>
  <si>
    <t>*** Vidējās supervīzijas izmaksas darba stundā aprēķinātas trim darbiniekiem, ņemot vērā, ka vienas vienības izmaksu standarta likmes aprēķinā pieņemts, ka pakalpojumu nodrošina visi darbinieki.</t>
  </si>
  <si>
    <t>Ar pakalpojuma administrēšanu,  prasību nodrošināšanu un klientu uzturēšanu saistītās izmaksas  kopā</t>
  </si>
  <si>
    <t>Bez ārstniecības personas</t>
  </si>
  <si>
    <t>Ar ārstniecības personu</t>
  </si>
  <si>
    <t>AB pakalpojuma mājoklī pārējās nodrošināšanas izmaksas (10% administrēšanas izmaksas)*</t>
  </si>
  <si>
    <t>7.12 euro/h + 0.71 euro = 7.83 euro/h</t>
  </si>
  <si>
    <t>Ārstniecības persona (sertificēta māsa)</t>
  </si>
  <si>
    <t xml:space="preserve">Sertificēta māsa saskaņā ar MK 30.11.2010. noteikumiem Nr. 1075 klasificējas 5.saimes 5.2. apakšsaimē, III līmenī.
Sertificētai māsai saskaņā ar MK 29.01.2013. noteikumu Nr. 66 2. pielikumu piemērojama – 7. mēnešalgu grupa 3. maksimālā kateogorija. 
Sertificētai māsai atalgojums mēnesī:                                                1) 996.00 euro + 249.00 eur (piemaksa 25%) = 1245.00 euro                                                           
2) 1245.00 euro + 293.70 euro (VSAOI 23.59 %)  = 1538.70 euro/mēn.                                                                                      3) 1538.70  euro/1 klients /30 dienas = 51.29 euro x 0.18 slodzes = 9.23 euro/dienā
</t>
  </si>
  <si>
    <t>1538.70 euro mēnesī x 12 mēneši  =18464.40 euro gadā / 11 mēneši = 1678.58 euro mēnesī/ 1 bērns / 30 dienas = 55.95 x 0.18 slodzes = 10.07 euro dienā, t.sk. atlīdzība speciālistam 9.23 euro un uzkrājums atvaļinājumiem 0.77 euro (10.07 euro - 9.23 euro).</t>
  </si>
  <si>
    <t xml:space="preserve">Sertificēta māsa darbam ar vienu bērnu ar FT velta ne vairāk kā vienu stundu diennaktī medicīnisko manipulāciju veikšanai. Sertificētas māsas noslodzes aprēķins: pakalpojuma apmērs stundās diennaktī (uz 1 bērnu) - 1 stunda; pakalpojuma apmērs stundās gadā (uz 1 bērnu) - 1 stunda * 365 dienas = 365 stundas; slodžu skaits - 365 stundas / 2002 darba stundas = 0.18 slodzes. Papildus serificētai māsai saskaņā ar MK 29.01.2013. noteikumu Nr. 66 31. punktu tiek maksāta piemaksa līdz 25 % apmērā no mēneša atalgojuma (jo amata pienākumi tiek pielīdzināti darbam ilgstošas sociālās aprūpes un sociālās rehabilitācijas iestādē  bērniem ar smagiem garīgās attīstības traucējumiem). </t>
  </si>
  <si>
    <t>Pārējie darbinieki (bez ārstniecības personas)</t>
  </si>
  <si>
    <t>AB pakalpojuma mājoklī vienas vienības izmaksu aprēķins izmēģinājumprojektam (iepazīšanās periods)*</t>
  </si>
  <si>
    <t>* starp bērnu ar FT un ārstniecības personu (sertificētu māsu) piesaiste netiek veidota, jo ārstniecības persona tiek iesaistīta AB pakalpojuma mājoklī sniegšanā īslaicīgi, nepieciešamās medicīniskās manipulācijas veikšanai</t>
  </si>
  <si>
    <t>AB pakalpojums mājoklī - pakalpojumu nodrošina katram bērnam ar FT individuāli viņa dzīvesvietā vai citā bērnam ar FT drošā un piemērotā vidē, kas nav institūcija. Pakalpojuma realizēšanai ir nepieciešami 1-5 darbinieki, atkarībā no pakalpojuma apjoma, kas nodrošinās bērna aprūpi un uzraudzību noklājot 24 stundas diennaktī. Pakalpojuma nodrošinātājs/sniedzējs saņem aprēķināto vienas diennakts izmaksu summu atbilstoši personu skaitam un kalendāro diennakšu skaitam. Gadā: 365 dienas; 52.14 nedēļas; 2002 darba stundas (normālā darba laika ietvaros/ 40 stundu darba nedēļa).</t>
  </si>
  <si>
    <t xml:space="preserve">1089.14 euro mēnesī x 12 mēneši= 13 069.68 euro gadā / 11 mēneši = 1188.15  euro mēnesī / 1 bērns / 30 dienas =39.61 euro  x 4.38 slodzes = 173.49 euro dienā, t.sk., atlīdzība speciālistam 158.99 euro un uzkrājums atvaļinājumiem  14.50 euro (173.49 euro - 158.99 euro). </t>
  </si>
  <si>
    <t xml:space="preserve">Sociālais darbinieks darbam ar vienu bērnu velta vismaz vienu stundu diennaktī (t.sk. dokumentu kārtošana). Sociālā darbinieka noslodzes aprēķins: pakalpojuma apmērs stundās diennaktī (uz 1 bērnu) - 1 stunda; pakalpojuma apmērs stundās gadā (uz 1 bērnu) - 1 stunda * 365 dienas = 365 stundas; slodžu skaits - 365 stundas / 2002 darba stundas = 0.18 slodzes. Papildus sociālajam darbiniekam saskaņā ar MK 29.01.2013. noteikumu Nr. 66 31. punktu tiek maksāta piemaksa līdz 25 % apmērā no mēneša atalgojuma (jo amata pienākumi tiek pielīdzināti sociālā darbinieka darbam ilgstošas sociālās aprūpes un sociālās rehabilitācijas iestādē  bērniem ar smagiem garīgās attīstības traucējumiem). </t>
  </si>
  <si>
    <t xml:space="preserve">Sociālais darbinieks saskaņā ar MK 30.11.2010. noteikumiem Nr. 1075 klasificējas 39.saimē, IIIA līmenī.
Sociālajam darbiniekam saskaņā ar MK 29.01.2013. noteikumu Nr. 66 2. pielikumu piemērojama – 8. mēnešalgu grupa 3. maksimālā kateogorija. 
Sociālajam darbiniekam atalgojums mēnesī:                                          1) 1093 euro + 273.25 eur (piemaksa 25%) = 1366.25 euro                                                           
2) 1366.25 euro + 322.30 euro (VSAOI 23.59 %)  = 1688.55 euro/mēn.                                                           3) 1688.55  euro/1 klients /30 dienas = 56.29 euro x 0.18 slodzes = 10.13 euro/dienā
</t>
  </si>
  <si>
    <t>*** Vidējās supervīzijas izmaksas darba stundā aprēķinātas septiņiem darbiniekiem, ņemot vērā, ka vienas vienības izmaksu standarta likmes aprēķinā pieņemts, ka pakalpojumu nodrošina visi darbinieki.</t>
  </si>
  <si>
    <t>AB pakalpojuma mājoklī vienas vienības izmaksu aprēķins summētā un maiņu darba laika ietvaros</t>
  </si>
  <si>
    <t>AB pakalpojuma mājoklī vienas vienības izmaksu aprēķins izmēģinājumprojektam diennaktij bez ārstniecības personas</t>
  </si>
  <si>
    <t>AB pakalpojuma mājoklī vienas vienības izmaksu  aprēķins izmēģinājumprojektam diennaktij bez ārstniecības personas</t>
  </si>
  <si>
    <t>AB pakalpojuma mājoklī vienas vienības izmaksu  aprēķins izmēģinājumprojektam diennaktij piesaistot ārstniecības personu</t>
  </si>
  <si>
    <t>AB pakalpojuma mājoklī vienas vienības izmaksu aprēķins izmēģinājumprojektam diennaktij piesaistot ārstniecības personu</t>
  </si>
  <si>
    <t>* Likuma par iedzīvotāju ienākuma nodokli 8. panta 5 daļa nosaka, ka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</si>
  <si>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Ar pakalpojuma administrēšanu, prasību nodrošināšanu saistītās izmaksas  kopā</t>
  </si>
  <si>
    <t>17. pielikums</t>
  </si>
  <si>
    <t>17.3. pielikums</t>
  </si>
  <si>
    <t>17.2. pielikums</t>
  </si>
  <si>
    <t>17.1.2. pielikums</t>
  </si>
  <si>
    <t>17.1.1. pielikums</t>
  </si>
  <si>
    <t>17.1. pielikums</t>
  </si>
  <si>
    <t>Darba devēja veselības izdevumi (aprēķins 17.1.1. pielikumā)</t>
  </si>
  <si>
    <t>Supervīzijas izmaksas (aprēķins 17.1.2. pielikumā)</t>
  </si>
  <si>
    <t>AB pakalpojums mājoklī - pakalpojumu nodrošina katram bērnam ar FT individuāli viņa dzīvesvietā vai citā bērnam ar FT drošā un piemērotā vidē, kas nav institūcija. Pakalpojuma realizēšanai ir nepieciešami 1-2 darbinieki, atkarībā no pakalpojuma apjoma, kas nodrošinās bērna aprūpi un uzraudzību noklājot 24 stundas diennaktī. AB pakalpojuma mājoklī sniedzēji tiek nodarbināti pamatojoties uz Darba likuma 148. panta pirmo daļu. Pārējie speciālisti, kas iesaistīti pakalpojuma nodrošināšanā, tiek nodarbināti summētā darba laika ietvaros. Pakalpojuma sniedzējs saņem aprēķināto vienas diennakts izmaksu summu atbilstoši personu skaitam un kalendāro diennakšu skaitam. Gadā: 365 dienas; 52.14 nedēļas; 2002 darba stundas.</t>
  </si>
  <si>
    <t>Ar pakalpojuma administrēšanu, prasību nodrošināšanu saistītās izmaksas kopā</t>
  </si>
  <si>
    <t>Aprēķins 17.1.1. pielikumā</t>
  </si>
  <si>
    <r>
      <t xml:space="preserve">* 1) </t>
    </r>
    <r>
      <rPr>
        <b/>
        <u val="single"/>
        <sz val="11"/>
        <color indexed="8"/>
        <rFont val="Times New Roman"/>
        <family val="1"/>
      </rPr>
      <t>Paskaidrojums</t>
    </r>
    <r>
      <rPr>
        <sz val="11"/>
        <color indexed="8"/>
        <rFont val="Times New Roman"/>
        <family val="1"/>
      </rPr>
      <t xml:space="preserve">: Pamatojoties uz Sociālo pakalpojumu un sociālās palīdzības likuma 13. panta otrās daļas 3 prim punktu, aprēķinot AB pakalpojuma mājoklī vienas vienības izmaksas izmēģinājumprojektam, tiek pieņemts, ka administrēšanas izdevumiem tiek novirzīti 10 % no kopējām aprēķinātajām atlīdzības izmaksām pakalpojuma nodrošināšanā iesaistītajiem speciālistiem. Administrēšanas izdevumus pakalpojumu sniedzējs var novirzīt atalgojumam (grāmatvedis, projekta vadītājs, pakalpojuma vadītājs), komunālajiem pakalpojumiem un telpu īrei, sakaru pakalpojumiem, biroja un kancelejas precēm utt., respektīvi visiem izdevumiem, kas rodas, lai nodrošinātu attiecīgā pakalpojuma ieviešanu. </t>
    </r>
  </si>
  <si>
    <r>
      <t xml:space="preserve">2) </t>
    </r>
    <r>
      <rPr>
        <b/>
        <u val="single"/>
        <sz val="11"/>
        <color indexed="8"/>
        <rFont val="Times New Roman"/>
        <family val="1"/>
      </rPr>
      <t>Aprēķins</t>
    </r>
    <r>
      <rPr>
        <sz val="11"/>
        <color indexed="8"/>
        <rFont val="Times New Roman"/>
        <family val="1"/>
      </rPr>
      <t>:</t>
    </r>
    <r>
      <rPr>
        <sz val="11"/>
        <color indexed="8"/>
        <rFont val="Times New Roman"/>
        <family val="1"/>
      </rPr>
      <t xml:space="preserve"> 97.78 (atlīdzības izmaksas kopā AB pakalpojumam mājoklī </t>
    </r>
    <r>
      <rPr>
        <i/>
        <sz val="11"/>
        <color indexed="8"/>
        <rFont val="Times New Roman"/>
        <family val="1"/>
      </rPr>
      <t>nepiesaistot</t>
    </r>
    <r>
      <rPr>
        <sz val="11"/>
        <color indexed="8"/>
        <rFont val="Times New Roman"/>
        <family val="1"/>
      </rPr>
      <t xml:space="preserve"> ārstniecības personu) * 10 % (normatīvajos aktos pieņemtais administrēšanas izdevumu apmērs dažādu sociālo pakalpojumu administrēšanai) = 9.78 euro; 107.87 (atlīdzības izmaksas kopā AB pakalpojumam mājoklī </t>
    </r>
    <r>
      <rPr>
        <i/>
        <sz val="11"/>
        <color indexed="8"/>
        <rFont val="Times New Roman"/>
        <family val="1"/>
      </rPr>
      <t>piesaistot</t>
    </r>
    <r>
      <rPr>
        <sz val="11"/>
        <color indexed="8"/>
        <rFont val="Times New Roman"/>
        <family val="1"/>
      </rPr>
      <t xml:space="preserve"> ārstniecības personu) * 10 % (normatīvajos aktos pieņemtais administrēšanas izdevumu apmērs dažādu sociālo pakalpojumu administrēšanai) = 10.79 euro</t>
    </r>
  </si>
  <si>
    <t xml:space="preserve">Pakalpojuma izmaksas: 1)  kancelejas un biroja preces; 2) transportas (degviela, īre, apkope, adrošināšana u.c.);  3) inventārs; 4) sakaru pakalpojumi; 5) darba devēja apmaksātie veselības apdrošināšanas izdevumi; 6) supervīziju izdevumi; 7) ar pakalpojuma administrēšanu saistītie izdevumi (pakalpojuma vadība, grāmatvedība u.c.).                                                               </t>
  </si>
  <si>
    <t xml:space="preserve">Pienākumi: 1) nodrošināt bērnam ar FT viņa vecumam un veselības stāvoklim atbilstošu aprūpi un uzraudzību;
2) sadarbībā ar sociālā darbinieku izveidot pakalpojuma sniegšanai nepieciešamo bērna ar FT individuālo aprūpes plānu; 3) nodrošināt līdz šim saņemto pakalpojumu/nodarbību apmeklēšanu, AB pakalpojuma mājoklī saņemšanas laikā;
4) pakalpojuma sniegšanas laikā realizēt individuālajā aprūpes  plānā iekļautās aktivitātes;
5) plānot un nodrošināt bērna spējām atbilstošas radošās nodarbības, saturīgu brīvā laika pavadīšanu.
</t>
  </si>
  <si>
    <t>2021.gadā vidēji 166.8 darba stundas mēnesī.Vidējo darba stundu skaitu aprēķina pēc formulas  - darba laika kalendāra kopējo darba stundu skaitu dala ar 12 mēnešiem. Atbilstoši 2021.gadā ir 2002 darba stundas, vidēji mēnesī 166.8 stundas (pie 40 stundu nedēļas).                                                                                                                
AB pakalpojuma mājoklī sniedzēja profesija izmēģinājumprojektā tiek pielīdzināta universālajam asistentam, līdz ar to AB pakalpojuma mājoklī sniedzējam atlīdzības izmaksas, saskaņā ar MK 30.11.2010. noteikumiem Nr. 1075, klasificējas 39.saimē II A līmenī. 
AB pakalpojuma mājoklī sniedzējam, saskaņā ar MK 29.01.2013. noteikumu Nr. 66 2.pielikumu attiecināma – 4. mēnešalgu grupa 3. maksimālā kateogorija.                                                                         
Papildus AB pakalpojuma mājoklī sniedzējam, saskaņā ar MK 29.01.2013. noteikumu Nr. 66 31. punktu, tiek maksāta piemaksa līdz 25 % apmērā no mēneša atalgojuma (jo amata pienākumi tiek daļēji pielīdzināti  sociālā darba speciālista darbam ilgstošas sociālās aprūpes un sociālās rehabilitācijas iestādē  bērniem ar smagiem garīgās attīstības traucējumiem).                                             
AB pakalpojuma mājoklī sniedzēja atalgojums:
1) 705 euro +  176.25 euro (piemaksa 25%) = 881.25 euro.mēn.                                                              
2) 881.25 euro + 207.89 euro (VSAOI 23.59 % ) = 1089.14 euro/mēn.                                           
3) Atlīdzības izdevumi mēnesī 1089.14 euro/166.8 stundas = 6.53  euro/h</t>
  </si>
  <si>
    <t xml:space="preserve">Sociālais darbinieks saskaņā ar MK 30.11.2010. noteikumiem Nr. 1075 klasificējas 39.saimē, III A līmenī.
Sociālajam darbiniekam saskaņā ar MK 29.01.2013. noteikumu Nr. 66 2. pielikumu piemērojama – 8. mēnešalgu grupa 3. maksimālā kateogorija. 
Sociālajam darbiniekam atalgojums mēnesī:                                      1) 1093 euro + 273.25 eur (piemaksa 25%) = 1366.25 euro                                                           
2) 1366.25 euro + 322.30 euro (VSAOI 23.59 %)  = 1688.55 euro/mēn.                                                                                      3) 1688.55  euro/1 klients /30 dienas = 56.29 euro x 0.18 slodzes = 10.13 euro/dienā
</t>
  </si>
  <si>
    <r>
      <t xml:space="preserve">AB pakalpojuma mājoklī sniedzēja profesija izmēģinājumprojektā tiek pielīdzināta universālajam asistentam, līdz ar to AB pakalpojuma mājoklī sniedzējam atlīdzības izmaksas, saskaņā ar MK 30.11.2010. noteikumiem Nr. 1075, klasificējas 39.saimē "Sociālais darbs" II A līmenī (līmeņa raksturojums - strādā patstāvīgi, veic sociālo rehabilitāciju - veic sociālo rehabilitāciju atsevišķā jomā, nodrošina klienta aprūpes īstenošanu atbilstoši plānam). 
AB pakalpojuma mājoklī sniedzējam saskaņā ar MK 29.01.2013. noteikumu Nr. 66 2.pielikumu attiecināma – 4. mēnešalgu grupa 3. maksimālā kategorija.  
AB pakalpojuma mājoklī sniedzēja atalgojums:
1) 705 euro +  176.25 euro (piemaksa 25%) = 881.25 euro.mēn.                                                             2) 881.25 euro + 207.89 euro (VSAOI 23.59 % ) = 1089.14 euro/mēn </t>
    </r>
    <r>
      <rPr>
        <sz val="11"/>
        <rFont val="Times New Roman"/>
        <family val="1"/>
      </rPr>
      <t xml:space="preserve">                                         
3) 1089.14  euro/1 klients /30 dienas = 36.30 euro x 2,19 slodzes = 79,50 euro/dienā</t>
    </r>
  </si>
  <si>
    <t>AB pakalpojuma mājoklī sniedzēja darba laiks tiek organizēts saskaņā ar Darba likuma 148. panta pirmās daļas noteikumiem, kas paredz, ka darbinieka darba laika ilgums netiek mērīts vai iepriekš noteikts, vai to var noteikt pats darbinieks. Tā kā netiek veikta precīza darbinieka darba laika uzskaite, tiek pieņemts, ka izmēģinājumprojektā vidējais darba stundu apjoms diennaktī ir 12 h. Darbiniekam, izmantojot savas zināšanas un profesionālās iemaņas, kā arī ievērojot Darba likumā noteikto, ir pienākums pašam organizēt savu darba laiku darba dienas ietvaros atkarībā no reālās situācijas darba vietā, kā arī pašam patstāvīgi plānot un noteikt laiku pārtraukumiem, atpūtai, ēšanai un citām aktivitātēm. Pakalpojuma sniedzēja noslodzes aprēķins: 1) pakalpojuma apmērs stundās  diennaktī (uz 1 bērnu) - 12 stundas; 2) pakalpojuma apmērs stundās  gadā (uz 1 bērnu) - 12 stundas * 365 dienas = 4380  stundas; 3) slodžu skaits - 4380 stundas/2002 darba stundas = 2,19  slodzes. Slodžu aprēķins ir noteikts samērīga atalgojuma izmaksu aprēķinam par diennakti, bet faktiski AB pakalpojuma mājoklī sniedzējam tiek maksāts par AB pakalpojuma mājoklī nodrošināšanu diennakti, neatkarīgi no diennaktī nostrādāto stundu skaita.                                                                                                                                    Papildus AB pakalpojuma mājoklī sniedzējam, saskaņā ar MK 29.01.2013. noteikumu Nr. 66 31. punktu, tiek maksāta piemaksa līdz 25 % apmērā no mēneša atalgojuma (jo amata pienākumi tiek daļēji pielīdzināti sociālā darba speciālista darbam ilgstošas sociālās aprūpes un sociālās rehabilitācijas iestādē  bērniem ar smagiem garīgās attīstības traucējumiem).</t>
  </si>
  <si>
    <t>17.1.3. pielikums</t>
  </si>
  <si>
    <t xml:space="preserve">Pakalpojuma izmaksas: 1)  kancelejas un biroja preces; 2) transportas (degviela, īre, apkope, adrošināšana u.c.),;  3) inventārs; 4) sakaru pakalpojumi; 5) darba devēja apmaksātie veselības apdrošināšanas izdevumi; 6) supervīziju izdevumi; 7) ar pakalpojuma administrēšanu saistītie izdevumi (pakalpojuma vadība, grāmatvedība u.c.).                                                              </t>
  </si>
  <si>
    <t>Aprēķins 17.1.1.pielikumā</t>
  </si>
  <si>
    <t>AB pakalpojuma mājoklī sniedzējam atlīdzības izmaksas, saskaņā ar MK 30.11.2010. noteikumiem Nr. 1075, klasificējas 39.saimē II A līmenī. 
AB pakalpojuma mājoklī sniedzējam saskaņā ar MK 29.01.2013. noteikumu Nr. 66 2.pielikumu attiecināma – 4. mēnešalgu grupa 3. maksimālā kateogorija.  
AB pakalpojuma mājoklī sniedzēja atalgojums:
1) 705 euro +  176.25 euro (piemaksa 25%) = 881.25 euro.mēn.                                                             2) 881.25 euro + 207.89 euro (VSAOI 23.59 % ) = 1089.14 euro/mēn                                                 
3) 1089.14  euro/1 klients /30 dienas = 36.30 euro x 4.38 slodzes = 158.99 euro/dienā</t>
  </si>
  <si>
    <t>AB pakalpojuma mājoklī sniedzēja darba laiks tiek organizēts saskaņā ar summētā vai maiņu darba laika formu, noklājot visu diennakti (24 stundas). Pakalpojuma sniedzēja noslodzes aprēķins: 1) pakalpojuma apmērs stundās  diennaktī (uz 1 bērnu) - 24 stundas; 2) pakalpojuma apmērs stundās  gadā (uz 1 bērnu) - 24 stundas * 365 dienas = 8760  stundas; 3) slodžu skaits - 8760 stundas/2002 darba stundas = 4.38  slodzes.                                                                                                                 Papildus AB pakalpojuma mājoklī sniedzējam saskaņā ar MK 29.01.2013. noteikumu Nr. 66 31. punktu tiek maksāta piemaksa līdz 25 % apmērā no mēneša atalgojuma (jo amata pienākumi tiek pielīdzināti sociālā darba speciālista darbam ilgstošas sociālās aprūpes un sociālās rehabilitācijas iestādē  bērniem ar smagiem garīgās attīstības traucējumiem).</t>
  </si>
  <si>
    <t xml:space="preserve">Pakalpojuma izmaksas: 1)  kancelejas un biroja preces; 2) transportas (degviela, īre, apkope, adrošināšana u.c.),;  3) inventārs; 4) sakaru pakalpojumi; 5) darba devēja apmaksātie veselības apdrošināšanas izdevumi; 6) supervīziju izdevumi; 7) ar pakalpojuma administrēšanu saistītie izdevumi (pakalpojuma vadība, grāmatvedība u.c.).                                                                        </t>
  </si>
  <si>
    <r>
      <t xml:space="preserve">2) </t>
    </r>
    <r>
      <rPr>
        <b/>
        <u val="single"/>
        <sz val="11"/>
        <color indexed="8"/>
        <rFont val="Times New Roman"/>
        <family val="1"/>
      </rPr>
      <t>Aprēķins</t>
    </r>
    <r>
      <rPr>
        <sz val="11"/>
        <color indexed="8"/>
        <rFont val="Times New Roman"/>
        <family val="1"/>
      </rPr>
      <t>:</t>
    </r>
    <r>
      <rPr>
        <sz val="11"/>
        <color indexed="8"/>
        <rFont val="Times New Roman"/>
        <family val="1"/>
      </rPr>
      <t xml:space="preserve"> 184,52 (atlīdzības izmaksas kopā AB pakalpojumam mājok</t>
    </r>
    <r>
      <rPr>
        <sz val="11"/>
        <color indexed="8"/>
        <rFont val="Times New Roman"/>
        <family val="1"/>
      </rPr>
      <t>lī summētā un maiņu darba laika ietvaros</t>
    </r>
    <r>
      <rPr>
        <sz val="11"/>
        <color indexed="8"/>
        <rFont val="Times New Roman"/>
        <family val="1"/>
      </rPr>
      <t>) * 10 % (normatīvajos aktos pieņemtais administrēšanas izdevumu apmērs dažādu sociālo pakalpojumu administrēšanai) = 18,45 euro .</t>
    </r>
  </si>
  <si>
    <t>*** Vidējās apmācību izmaksas darba stundā aprēķinātas pieciem darbiniekiem, ņemot vērā, ka vienas vienības izmaksu standarta likmes aprēķinā pieņemts, ka AB pakalpojumu mājoklī nodrošina pieci AB pakalpojuma mājoklī sniedzēji.</t>
  </si>
  <si>
    <t>17.4. pielikums</t>
  </si>
  <si>
    <t>17.4.1. pielikums</t>
  </si>
  <si>
    <t>Apmācību izmaksas (aprēķins 17.4.3. pielikumā)</t>
  </si>
  <si>
    <t>17.4.2. pielikums</t>
  </si>
  <si>
    <t>17.4.3. pielikums</t>
  </si>
  <si>
    <t>Supervīzijas izmaksas (aprēķins 17.4.2. pielikumā)</t>
  </si>
  <si>
    <t>Darba devēja veselības izdevumi (aprēķins 17.4.1. pielikumā)</t>
  </si>
  <si>
    <t>Aprēķins 17.4.1.pielikumā</t>
  </si>
  <si>
    <t xml:space="preserve">1089.14 euro mēnesī x 12 mēneši= 13 069.68 euro gadā / 11 mēneši = 1188.15  euro mēnesī / 1 bērns / 30 dienas =39.61 euro  x 2,19 slodzes = 86,73 euro dienā, t.sk., atlīdzība speciālistam 79,50 euro un uzkrājums atvaļinājumiem  7,23 euro (86,73 euro - 79,50 euro). </t>
  </si>
  <si>
    <t>Rādītāji</t>
  </si>
  <si>
    <t>Bērnu ar FT skaits izmēģinājumprojektā</t>
  </si>
  <si>
    <t xml:space="preserve">AB pakalpojuma mājoklī </t>
  </si>
  <si>
    <t>Finansējums</t>
  </si>
  <si>
    <t>mērvienība</t>
  </si>
  <si>
    <t xml:space="preserve"> cena</t>
  </si>
  <si>
    <t xml:space="preserve"> apjoms</t>
  </si>
  <si>
    <t>AB pakalpojums mājoklī ar ārstniecības personu</t>
  </si>
  <si>
    <t>Iepazīšanās periods (max 72 stundas)</t>
  </si>
  <si>
    <t>stunda</t>
  </si>
  <si>
    <t>Pakalpojuma saņemšanas periods (max 12 diennaktis)</t>
  </si>
  <si>
    <t>diennakts</t>
  </si>
  <si>
    <t>AB pakalpojums mājoklī bez ārstniecības personas</t>
  </si>
  <si>
    <r>
      <t xml:space="preserve">AB pakalpojuma mājoklī nodrošināšanai </t>
    </r>
    <r>
      <rPr>
        <b/>
        <sz val="12"/>
        <color indexed="8"/>
        <rFont val="Times New Roman"/>
        <family val="1"/>
      </rPr>
      <t>nepieciešamais kopējais finansējums</t>
    </r>
  </si>
  <si>
    <r>
      <t xml:space="preserve">AB pakalpojuma mājoklī nodrošināšanai </t>
    </r>
    <r>
      <rPr>
        <b/>
        <sz val="12"/>
        <color indexed="8"/>
        <rFont val="Times New Roman"/>
        <family val="1"/>
      </rPr>
      <t>līgumā plānotais finansējums</t>
    </r>
  </si>
  <si>
    <t>Atlikušais finansējums</t>
  </si>
  <si>
    <t>Izmēģinājumprojekta aprobācijai nepieciešamā finansējuma aprēķins</t>
  </si>
  <si>
    <t>Ar pakalpojuma administrēšanu,  prasību nodrošināšanu saistītās izmaksas  kopā</t>
  </si>
  <si>
    <t xml:space="preserve">Pamatojoties uz Sociālo pakalpojumu un sociālās palīdzības likuma 13. panta otrās daļas 3 prim punktu, aprēķinot AB pakalpojuma mājoklī vienas vienības izmaksas izmēģinājumprojektam, tiek pieņemts, ka administrēšanas izdevumiem tiek novirzīti 10 % no kopējām aprēķinātajām atlīdzības izmaksām pakalpojuma nodrošināšanā iesaistītajiem speciālistiem. Administrēšanas izdevumus pakalpojumu sniedzējs var novirzīt atalgojumam (grāmatvedis, projekta vadītājs, pakalpojuma vadītājs), komunālajiem pakalpojumiem un telpu īrei, sakaru pakalpojumiem, biroja un kancelejas precēm utt., respektīvi visiem izdevumiem, kas rodas, lai nodrošinātu attiecīgā pakalpojuma sniegšanu..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</si>
</sst>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 numFmtId="174" formatCode="0.0"/>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s>
  <fonts count="70">
    <font>
      <sz val="11"/>
      <color theme="1"/>
      <name val="Calibri"/>
      <family val="2"/>
    </font>
    <font>
      <sz val="11"/>
      <color indexed="8"/>
      <name val="Calibri"/>
      <family val="2"/>
    </font>
    <font>
      <i/>
      <sz val="12"/>
      <name val="Times New Roman"/>
      <family val="1"/>
    </font>
    <font>
      <sz val="12"/>
      <name val="Times New Roman"/>
      <family val="1"/>
    </font>
    <font>
      <b/>
      <sz val="14"/>
      <name val="Times New Roman"/>
      <family val="1"/>
    </font>
    <font>
      <sz val="14"/>
      <name val="Times New Roman"/>
      <family val="1"/>
    </font>
    <font>
      <b/>
      <sz val="11"/>
      <name val="Times New Roman"/>
      <family val="1"/>
    </font>
    <font>
      <sz val="10"/>
      <name val="Arial"/>
      <family val="2"/>
    </font>
    <font>
      <sz val="11"/>
      <name val="Times New Roman"/>
      <family val="1"/>
    </font>
    <font>
      <b/>
      <i/>
      <sz val="11"/>
      <name val="Times New Roman"/>
      <family val="1"/>
    </font>
    <font>
      <u val="single"/>
      <sz val="11"/>
      <name val="Times New Roman"/>
      <family val="1"/>
    </font>
    <font>
      <b/>
      <sz val="11"/>
      <color indexed="8"/>
      <name val="Times New Roman"/>
      <family val="1"/>
    </font>
    <font>
      <b/>
      <sz val="12"/>
      <name val="Times New Roman"/>
      <family val="1"/>
    </font>
    <font>
      <u val="single"/>
      <sz val="12"/>
      <name val="Times New Roman"/>
      <family val="1"/>
    </font>
    <font>
      <sz val="11"/>
      <color indexed="8"/>
      <name val="Times New Roman"/>
      <family val="1"/>
    </font>
    <font>
      <b/>
      <u val="single"/>
      <sz val="11"/>
      <color indexed="8"/>
      <name val="Times New Roman"/>
      <family val="1"/>
    </font>
    <font>
      <i/>
      <sz val="11"/>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2"/>
      <color indexed="8"/>
      <name val="Times New Roman"/>
      <family val="1"/>
    </font>
    <font>
      <b/>
      <sz val="14"/>
      <color indexed="8"/>
      <name val="Times New Roman"/>
      <family val="1"/>
    </font>
    <font>
      <b/>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i/>
      <sz val="11"/>
      <color theme="1"/>
      <name val="Times New Roman"/>
      <family val="1"/>
    </font>
    <font>
      <sz val="11"/>
      <color theme="1"/>
      <name val="Times New Roman"/>
      <family val="1"/>
    </font>
    <font>
      <b/>
      <sz val="11"/>
      <color theme="1"/>
      <name val="Times New Roman"/>
      <family val="1"/>
    </font>
    <font>
      <sz val="12"/>
      <color theme="1"/>
      <name val="Times New Roman"/>
      <family val="1"/>
    </font>
    <font>
      <sz val="12"/>
      <color rgb="FF000000"/>
      <name val="Times New Roman"/>
      <family val="1"/>
    </font>
    <font>
      <b/>
      <sz val="12"/>
      <color theme="1"/>
      <name val="Times New Roman"/>
      <family val="1"/>
    </font>
    <font>
      <b/>
      <sz val="14"/>
      <color theme="1"/>
      <name val="Times New Roman"/>
      <family val="1"/>
    </font>
    <font>
      <b/>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7" fillId="0" borderId="0">
      <alignment/>
      <protection/>
    </xf>
    <xf numFmtId="0" fontId="55" fillId="0" borderId="0">
      <alignment/>
      <protection/>
    </xf>
    <xf numFmtId="0" fontId="56" fillId="0" borderId="0" applyNumberFormat="0" applyBorder="0" applyProtection="0">
      <alignment/>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9">
    <xf numFmtId="0" fontId="0" fillId="0" borderId="0" xfId="0" applyFont="1" applyAlignment="1">
      <alignment/>
    </xf>
    <xf numFmtId="0" fontId="61" fillId="0" borderId="0" xfId="0" applyFont="1" applyAlignment="1">
      <alignment horizontal="left" vertical="center" indent="5"/>
    </xf>
    <xf numFmtId="0" fontId="62" fillId="0" borderId="0" xfId="0" applyFont="1" applyAlignment="1">
      <alignment horizontal="right"/>
    </xf>
    <xf numFmtId="0" fontId="63" fillId="0" borderId="10" xfId="0" applyFont="1" applyBorder="1" applyAlignment="1">
      <alignment horizontal="center"/>
    </xf>
    <xf numFmtId="0" fontId="64" fillId="11" borderId="10" xfId="0" applyFont="1" applyFill="1" applyBorder="1" applyAlignment="1">
      <alignment horizontal="center" vertical="center" wrapText="1"/>
    </xf>
    <xf numFmtId="0" fontId="0" fillId="33" borderId="0" xfId="0" applyFill="1" applyAlignment="1">
      <alignment/>
    </xf>
    <xf numFmtId="0" fontId="65" fillId="0" borderId="10" xfId="0" applyFont="1" applyBorder="1" applyAlignment="1">
      <alignment horizontal="center" vertical="center" wrapText="1"/>
    </xf>
    <xf numFmtId="0" fontId="65"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top" wrapText="1"/>
    </xf>
    <xf numFmtId="0" fontId="66" fillId="0" borderId="10" xfId="58" applyFont="1" applyBorder="1" applyAlignment="1">
      <alignment horizontal="left" vertical="top" wrapText="1"/>
      <protection/>
    </xf>
    <xf numFmtId="0" fontId="55" fillId="0" borderId="10" xfId="58" applyBorder="1">
      <alignment/>
      <protection/>
    </xf>
    <xf numFmtId="0" fontId="67" fillId="11" borderId="10" xfId="0" applyFont="1" applyFill="1" applyBorder="1" applyAlignment="1">
      <alignment horizontal="center" vertical="center"/>
    </xf>
    <xf numFmtId="0" fontId="67" fillId="11" borderId="10" xfId="0" applyFont="1" applyFill="1" applyBorder="1" applyAlignment="1">
      <alignment horizontal="center" vertical="center" wrapText="1"/>
    </xf>
    <xf numFmtId="0" fontId="6" fillId="11" borderId="10" xfId="59" applyFont="1" applyFill="1" applyBorder="1" applyAlignment="1">
      <alignment horizontal="center" vertical="center" wrapText="1"/>
    </xf>
    <xf numFmtId="0" fontId="67" fillId="5" borderId="10" xfId="0" applyFont="1" applyFill="1" applyBorder="1" applyAlignment="1">
      <alignment horizontal="center"/>
    </xf>
    <xf numFmtId="0" fontId="65" fillId="5" borderId="10" xfId="0" applyFont="1" applyFill="1" applyBorder="1" applyAlignment="1">
      <alignment horizontal="left" wrapText="1"/>
    </xf>
    <xf numFmtId="0" fontId="0" fillId="5" borderId="10" xfId="0" applyFill="1" applyBorder="1" applyAlignment="1">
      <alignment/>
    </xf>
    <xf numFmtId="0" fontId="55" fillId="5" borderId="10" xfId="58" applyFill="1" applyBorder="1">
      <alignment/>
      <protection/>
    </xf>
    <xf numFmtId="0" fontId="63" fillId="0" borderId="10" xfId="57" applyFont="1" applyBorder="1" applyAlignment="1">
      <alignment horizontal="center" vertical="center" wrapText="1"/>
      <protection/>
    </xf>
    <xf numFmtId="0" fontId="63" fillId="0" borderId="10" xfId="57" applyFont="1" applyBorder="1" applyAlignment="1">
      <alignment horizontal="center" vertical="center"/>
      <protection/>
    </xf>
    <xf numFmtId="2" fontId="63" fillId="0" borderId="10" xfId="57" applyNumberFormat="1" applyFont="1" applyBorder="1" applyAlignment="1">
      <alignment horizontal="center" vertical="center"/>
      <protection/>
    </xf>
    <xf numFmtId="0" fontId="63" fillId="33" borderId="10" xfId="57" applyFont="1" applyFill="1" applyBorder="1" applyAlignment="1">
      <alignment horizontal="center" vertical="center" wrapText="1"/>
      <protection/>
    </xf>
    <xf numFmtId="0" fontId="63" fillId="0" borderId="11" xfId="57" applyFont="1" applyBorder="1">
      <alignment/>
      <protection/>
    </xf>
    <xf numFmtId="0" fontId="63" fillId="0" borderId="12" xfId="57" applyFont="1" applyBorder="1">
      <alignment/>
      <protection/>
    </xf>
    <xf numFmtId="0" fontId="6" fillId="11" borderId="10" xfId="57" applyFont="1" applyFill="1" applyBorder="1" applyAlignment="1">
      <alignment horizontal="center" vertical="center" wrapText="1"/>
      <protection/>
    </xf>
    <xf numFmtId="0" fontId="9" fillId="11" borderId="10" xfId="57" applyFont="1" applyFill="1" applyBorder="1" applyAlignment="1">
      <alignment horizontal="center" vertical="center"/>
      <protection/>
    </xf>
    <xf numFmtId="4" fontId="64" fillId="11" borderId="10" xfId="57" applyNumberFormat="1" applyFont="1" applyFill="1" applyBorder="1" applyAlignment="1">
      <alignment horizontal="center" vertical="center"/>
      <protection/>
    </xf>
    <xf numFmtId="0" fontId="64" fillId="5" borderId="10" xfId="57" applyFont="1" applyFill="1" applyBorder="1" applyAlignment="1">
      <alignment horizontal="center" vertical="center" wrapText="1"/>
      <protection/>
    </xf>
    <xf numFmtId="4" fontId="64" fillId="5" borderId="10" xfId="57" applyNumberFormat="1" applyFont="1" applyFill="1" applyBorder="1" applyAlignment="1">
      <alignment horizontal="center" vertical="center"/>
      <protection/>
    </xf>
    <xf numFmtId="0" fontId="63" fillId="5" borderId="10" xfId="57" applyFont="1" applyFill="1" applyBorder="1" applyAlignment="1">
      <alignment horizontal="center" vertical="center"/>
      <protection/>
    </xf>
    <xf numFmtId="0" fontId="63" fillId="5" borderId="10" xfId="57" applyFont="1" applyFill="1" applyBorder="1" applyAlignment="1">
      <alignment horizontal="left" vertical="center"/>
      <protection/>
    </xf>
    <xf numFmtId="0" fontId="64" fillId="11" borderId="10" xfId="57" applyFont="1" applyFill="1" applyBorder="1" applyAlignment="1">
      <alignment horizontal="right" wrapText="1"/>
      <protection/>
    </xf>
    <xf numFmtId="0" fontId="64" fillId="11" borderId="10" xfId="57" applyFont="1" applyFill="1" applyBorder="1">
      <alignment/>
      <protection/>
    </xf>
    <xf numFmtId="0" fontId="3" fillId="0" borderId="10" xfId="53" applyFont="1" applyBorder="1" applyAlignment="1">
      <alignment/>
    </xf>
    <xf numFmtId="0" fontId="3" fillId="0" borderId="10" xfId="53" applyFont="1" applyFill="1" applyBorder="1" applyAlignment="1">
      <alignment/>
    </xf>
    <xf numFmtId="0" fontId="3" fillId="33" borderId="10" xfId="53" applyFont="1" applyFill="1" applyBorder="1" applyAlignment="1">
      <alignment/>
    </xf>
    <xf numFmtId="0" fontId="10" fillId="19" borderId="10" xfId="53" applyFont="1" applyFill="1" applyBorder="1" applyAlignment="1">
      <alignment horizontal="center"/>
    </xf>
    <xf numFmtId="0" fontId="8" fillId="0" borderId="10" xfId="57" applyFont="1" applyBorder="1" applyAlignment="1">
      <alignment horizontal="left" vertical="top" wrapText="1"/>
      <protection/>
    </xf>
    <xf numFmtId="0" fontId="64" fillId="19" borderId="10" xfId="57" applyFont="1" applyFill="1" applyBorder="1" applyAlignment="1">
      <alignment horizontal="left" vertical="center"/>
      <protection/>
    </xf>
    <xf numFmtId="0" fontId="64" fillId="19" borderId="10" xfId="57" applyFont="1" applyFill="1" applyBorder="1" applyAlignment="1">
      <alignment horizontal="center" vertical="center" wrapText="1"/>
      <protection/>
    </xf>
    <xf numFmtId="4" fontId="64" fillId="19" borderId="10" xfId="57" applyNumberFormat="1" applyFont="1" applyFill="1" applyBorder="1" applyAlignment="1">
      <alignment horizontal="center" vertical="center"/>
      <protection/>
    </xf>
    <xf numFmtId="0" fontId="9" fillId="5" borderId="10" xfId="57" applyFont="1" applyFill="1" applyBorder="1" applyAlignment="1">
      <alignment horizontal="center" vertical="center"/>
      <protection/>
    </xf>
    <xf numFmtId="0" fontId="65" fillId="0" borderId="10" xfId="0" applyFont="1" applyBorder="1" applyAlignment="1">
      <alignment horizontal="left" vertical="center" wrapText="1"/>
    </xf>
    <xf numFmtId="0" fontId="63" fillId="0" borderId="0" xfId="57" applyFont="1" applyAlignment="1">
      <alignment horizontal="left" vertical="center" wrapText="1"/>
      <protection/>
    </xf>
    <xf numFmtId="0" fontId="67" fillId="17" borderId="10" xfId="0" applyFont="1" applyFill="1" applyBorder="1" applyAlignment="1">
      <alignment horizontal="center"/>
    </xf>
    <xf numFmtId="0" fontId="64" fillId="19" borderId="10" xfId="57" applyFont="1" applyFill="1" applyBorder="1" applyAlignment="1">
      <alignment horizontal="right" vertical="center" wrapText="1"/>
      <protection/>
    </xf>
    <xf numFmtId="0" fontId="64" fillId="19" borderId="10" xfId="57" applyFont="1" applyFill="1" applyBorder="1" applyAlignment="1">
      <alignment vertical="center"/>
      <protection/>
    </xf>
    <xf numFmtId="2" fontId="3" fillId="0" borderId="10" xfId="57" applyNumberFormat="1" applyFont="1" applyBorder="1" applyAlignment="1">
      <alignment horizontal="center" vertical="center"/>
      <protection/>
    </xf>
    <xf numFmtId="4" fontId="3" fillId="0" borderId="10" xfId="57" applyNumberFormat="1" applyFont="1" applyBorder="1" applyAlignment="1">
      <alignment horizontal="center" vertical="center"/>
      <protection/>
    </xf>
    <xf numFmtId="2" fontId="12" fillId="0" borderId="10" xfId="57" applyNumberFormat="1" applyFont="1" applyBorder="1" applyAlignment="1">
      <alignment horizontal="center" vertical="center"/>
      <protection/>
    </xf>
    <xf numFmtId="0" fontId="63" fillId="0" borderId="13" xfId="0" applyFont="1" applyBorder="1" applyAlignment="1">
      <alignment horizontal="center"/>
    </xf>
    <xf numFmtId="0" fontId="13" fillId="19" borderId="10" xfId="53" applyFont="1" applyFill="1" applyBorder="1" applyAlignment="1">
      <alignment horizontal="center"/>
    </xf>
    <xf numFmtId="0" fontId="6" fillId="5" borderId="10" xfId="0" applyFont="1" applyFill="1" applyBorder="1" applyAlignment="1">
      <alignment vertical="top" wrapText="1"/>
    </xf>
    <xf numFmtId="0" fontId="0" fillId="0" borderId="0" xfId="0" applyAlignment="1">
      <alignment/>
    </xf>
    <xf numFmtId="0" fontId="63" fillId="0" borderId="10" xfId="0" applyFont="1" applyBorder="1" applyAlignment="1">
      <alignment vertical="top" wrapText="1"/>
    </xf>
    <xf numFmtId="0" fontId="63" fillId="0" borderId="10" xfId="0" applyFont="1" applyBorder="1" applyAlignment="1">
      <alignment horizontal="center" vertical="center"/>
    </xf>
    <xf numFmtId="0" fontId="8" fillId="33" borderId="10" xfId="0" applyFont="1" applyFill="1" applyBorder="1" applyAlignment="1">
      <alignment vertical="center" wrapText="1"/>
    </xf>
    <xf numFmtId="0" fontId="63" fillId="0" borderId="10" xfId="0" applyFont="1" applyBorder="1" applyAlignment="1">
      <alignment vertical="center" wrapText="1"/>
    </xf>
    <xf numFmtId="0" fontId="8" fillId="0" borderId="10" xfId="0" applyFont="1" applyBorder="1" applyAlignment="1">
      <alignment vertical="top" wrapText="1"/>
    </xf>
    <xf numFmtId="0" fontId="8" fillId="0" borderId="10" xfId="0" applyFont="1" applyBorder="1" applyAlignment="1">
      <alignment vertical="center" wrapText="1"/>
    </xf>
    <xf numFmtId="0" fontId="3" fillId="5" borderId="10" xfId="53" applyFont="1" applyFill="1" applyBorder="1" applyAlignment="1">
      <alignment/>
    </xf>
    <xf numFmtId="0" fontId="6" fillId="5" borderId="10" xfId="57" applyFont="1" applyFill="1" applyBorder="1" applyAlignment="1">
      <alignment horizontal="center" vertical="center" wrapText="1"/>
      <protection/>
    </xf>
    <xf numFmtId="0" fontId="63" fillId="0" borderId="0" xfId="0" applyFont="1" applyAlignment="1">
      <alignment horizontal="left" wrapText="1"/>
    </xf>
    <xf numFmtId="0" fontId="6" fillId="5" borderId="10" xfId="57" applyFont="1" applyFill="1" applyBorder="1" applyAlignment="1">
      <alignment horizontal="center" vertical="center" wrapText="1"/>
      <protection/>
    </xf>
    <xf numFmtId="0" fontId="63" fillId="0" borderId="0" xfId="0" applyFont="1" applyAlignment="1">
      <alignment horizontal="left" wrapText="1"/>
    </xf>
    <xf numFmtId="0" fontId="64" fillId="5" borderId="10" xfId="57" applyFont="1" applyFill="1" applyBorder="1" applyAlignment="1">
      <alignment horizontal="left" vertical="center" wrapText="1"/>
      <protection/>
    </xf>
    <xf numFmtId="0" fontId="3" fillId="33" borderId="0" xfId="53" applyFont="1" applyFill="1" applyAlignment="1">
      <alignment/>
    </xf>
    <xf numFmtId="0" fontId="3" fillId="5" borderId="10" xfId="53" applyFont="1" applyFill="1" applyBorder="1" applyAlignment="1">
      <alignment/>
    </xf>
    <xf numFmtId="0" fontId="3" fillId="0" borderId="0" xfId="0" applyFont="1" applyAlignment="1">
      <alignment/>
    </xf>
    <xf numFmtId="0" fontId="10" fillId="19" borderId="10" xfId="53" applyFont="1" applyFill="1" applyBorder="1" applyAlignment="1">
      <alignment/>
    </xf>
    <xf numFmtId="4" fontId="67" fillId="0" borderId="10" xfId="0" applyNumberFormat="1" applyFont="1" applyBorder="1" applyAlignment="1">
      <alignment horizontal="center" vertical="center"/>
    </xf>
    <xf numFmtId="0" fontId="65" fillId="33" borderId="10" xfId="0" applyFont="1" applyFill="1" applyBorder="1" applyAlignment="1">
      <alignment vertical="center" wrapText="1"/>
    </xf>
    <xf numFmtId="0" fontId="65" fillId="33" borderId="10" xfId="0" applyFont="1" applyFill="1" applyBorder="1" applyAlignment="1">
      <alignment horizontal="center" vertical="center" wrapText="1"/>
    </xf>
    <xf numFmtId="4" fontId="65" fillId="0" borderId="10" xfId="0" applyNumberFormat="1" applyFont="1" applyBorder="1" applyAlignment="1">
      <alignment horizontal="center" vertical="center"/>
    </xf>
    <xf numFmtId="4" fontId="67" fillId="5" borderId="10" xfId="0" applyNumberFormat="1" applyFont="1" applyFill="1" applyBorder="1" applyAlignment="1">
      <alignment horizontal="center" vertical="center"/>
    </xf>
    <xf numFmtId="0" fontId="65" fillId="13" borderId="10" xfId="0" applyFont="1" applyFill="1" applyBorder="1" applyAlignment="1">
      <alignment horizontal="center" vertical="center" wrapText="1"/>
    </xf>
    <xf numFmtId="4" fontId="67" fillId="11" borderId="10" xfId="0" applyNumberFormat="1" applyFont="1" applyFill="1" applyBorder="1" applyAlignment="1">
      <alignment horizontal="center" vertical="center"/>
    </xf>
    <xf numFmtId="0" fontId="10" fillId="33" borderId="0" xfId="53" applyFont="1" applyFill="1" applyBorder="1" applyAlignment="1">
      <alignment/>
    </xf>
    <xf numFmtId="0" fontId="3" fillId="0" borderId="10" xfId="53" applyFont="1" applyBorder="1" applyAlignment="1">
      <alignment horizontal="left"/>
    </xf>
    <xf numFmtId="0" fontId="3" fillId="5" borderId="10" xfId="53" applyFont="1" applyFill="1" applyBorder="1" applyAlignment="1">
      <alignment horizontal="left"/>
    </xf>
    <xf numFmtId="0" fontId="5" fillId="0" borderId="14" xfId="0" applyFont="1" applyBorder="1" applyAlignment="1">
      <alignment horizontal="center"/>
    </xf>
    <xf numFmtId="0" fontId="2" fillId="0" borderId="0" xfId="0" applyFont="1" applyAlignment="1">
      <alignment horizontal="right" wrapText="1"/>
    </xf>
    <xf numFmtId="0" fontId="3" fillId="0" borderId="0" xfId="0" applyFont="1" applyAlignment="1">
      <alignment horizontal="right" wrapText="1"/>
    </xf>
    <xf numFmtId="0" fontId="4" fillId="0" borderId="0" xfId="0" applyFont="1" applyAlignment="1">
      <alignment horizontal="center" wrapText="1"/>
    </xf>
    <xf numFmtId="0" fontId="68" fillId="17" borderId="10" xfId="0" applyFont="1" applyFill="1" applyBorder="1" applyAlignment="1">
      <alignment horizontal="center"/>
    </xf>
    <xf numFmtId="0" fontId="67" fillId="19" borderId="13" xfId="0" applyFont="1" applyFill="1" applyBorder="1" applyAlignment="1">
      <alignment horizontal="center"/>
    </xf>
    <xf numFmtId="0" fontId="67" fillId="19" borderId="15" xfId="0" applyFont="1" applyFill="1" applyBorder="1" applyAlignment="1">
      <alignment horizontal="center"/>
    </xf>
    <xf numFmtId="0" fontId="67" fillId="19" borderId="16" xfId="0" applyFont="1" applyFill="1" applyBorder="1" applyAlignment="1">
      <alignment horizontal="center"/>
    </xf>
    <xf numFmtId="0" fontId="12" fillId="19" borderId="10" xfId="53" applyFont="1" applyFill="1" applyBorder="1" applyAlignment="1">
      <alignment horizontal="center"/>
    </xf>
    <xf numFmtId="0" fontId="3" fillId="5" borderId="10" xfId="53" applyFont="1" applyFill="1" applyBorder="1" applyAlignment="1">
      <alignment horizontal="left" wrapText="1"/>
    </xf>
    <xf numFmtId="0" fontId="63" fillId="5" borderId="13" xfId="57" applyFont="1" applyFill="1" applyBorder="1" applyAlignment="1">
      <alignment horizontal="left" vertical="center" wrapText="1"/>
      <protection/>
    </xf>
    <xf numFmtId="0" fontId="63" fillId="5" borderId="16" xfId="57" applyFont="1" applyFill="1" applyBorder="1" applyAlignment="1">
      <alignment horizontal="left" vertical="center" wrapText="1"/>
      <protection/>
    </xf>
    <xf numFmtId="0" fontId="64" fillId="0" borderId="0" xfId="0" applyFont="1" applyAlignment="1">
      <alignment horizontal="center"/>
    </xf>
    <xf numFmtId="0" fontId="8" fillId="5" borderId="17" xfId="57" applyFont="1" applyFill="1" applyBorder="1" applyAlignment="1">
      <alignment horizontal="center" vertical="center"/>
      <protection/>
    </xf>
    <xf numFmtId="0" fontId="6" fillId="5" borderId="10" xfId="57" applyFont="1" applyFill="1" applyBorder="1" applyAlignment="1">
      <alignment horizontal="center" vertical="center" wrapText="1"/>
      <protection/>
    </xf>
    <xf numFmtId="0" fontId="6" fillId="5" borderId="10" xfId="57" applyFont="1" applyFill="1" applyBorder="1" applyAlignment="1">
      <alignment horizontal="center" vertical="center"/>
      <protection/>
    </xf>
    <xf numFmtId="0" fontId="64" fillId="5" borderId="18" xfId="0" applyFont="1" applyFill="1" applyBorder="1" applyAlignment="1">
      <alignment horizontal="left" vertical="center" wrapText="1"/>
    </xf>
    <xf numFmtId="0" fontId="64" fillId="5" borderId="19" xfId="0" applyFont="1" applyFill="1" applyBorder="1" applyAlignment="1">
      <alignment horizontal="left" vertical="center" wrapText="1"/>
    </xf>
    <xf numFmtId="0" fontId="64" fillId="5" borderId="18" xfId="0" applyFont="1" applyFill="1" applyBorder="1" applyAlignment="1">
      <alignment horizontal="left" vertical="top" wrapText="1"/>
    </xf>
    <xf numFmtId="0" fontId="64" fillId="5" borderId="19" xfId="0" applyFont="1" applyFill="1" applyBorder="1" applyAlignment="1">
      <alignment horizontal="left" vertical="top" wrapText="1"/>
    </xf>
    <xf numFmtId="0" fontId="64" fillId="5" borderId="18" xfId="57" applyFont="1" applyFill="1" applyBorder="1" applyAlignment="1">
      <alignment horizontal="center" vertical="center" wrapText="1"/>
      <protection/>
    </xf>
    <xf numFmtId="0" fontId="64" fillId="5" borderId="19" xfId="57" applyFont="1" applyFill="1" applyBorder="1" applyAlignment="1">
      <alignment horizontal="center" vertical="center" wrapText="1"/>
      <protection/>
    </xf>
    <xf numFmtId="0" fontId="64" fillId="19" borderId="18" xfId="57" applyFont="1" applyFill="1" applyBorder="1" applyAlignment="1">
      <alignment horizontal="center" vertical="center" wrapText="1"/>
      <protection/>
    </xf>
    <xf numFmtId="0" fontId="64" fillId="19" borderId="19" xfId="57" applyFont="1" applyFill="1" applyBorder="1" applyAlignment="1">
      <alignment horizontal="center" vertical="center" wrapText="1"/>
      <protection/>
    </xf>
    <xf numFmtId="4" fontId="64" fillId="19" borderId="18" xfId="57" applyNumberFormat="1" applyFont="1" applyFill="1" applyBorder="1" applyAlignment="1">
      <alignment horizontal="center" vertical="center"/>
      <protection/>
    </xf>
    <xf numFmtId="4" fontId="64" fillId="19" borderId="19" xfId="57" applyNumberFormat="1" applyFont="1" applyFill="1" applyBorder="1" applyAlignment="1">
      <alignment horizontal="center" vertical="center"/>
      <protection/>
    </xf>
    <xf numFmtId="0" fontId="63" fillId="0" borderId="0" xfId="0" applyFont="1" applyAlignment="1">
      <alignment horizontal="left" wrapText="1"/>
    </xf>
    <xf numFmtId="0" fontId="64" fillId="11" borderId="10" xfId="0" applyFont="1" applyFill="1" applyBorder="1" applyAlignment="1">
      <alignment horizontal="center" vertical="center" wrapText="1"/>
    </xf>
    <xf numFmtId="0" fontId="64" fillId="11" borderId="10" xfId="0" applyFont="1" applyFill="1" applyBorder="1" applyAlignment="1">
      <alignment horizontal="center" wrapText="1"/>
    </xf>
    <xf numFmtId="0" fontId="8" fillId="0" borderId="0" xfId="57" applyFont="1" applyAlignment="1">
      <alignment horizontal="left" vertical="top" wrapText="1"/>
      <protection/>
    </xf>
    <xf numFmtId="0" fontId="64" fillId="19" borderId="13" xfId="0" applyFont="1" applyFill="1" applyBorder="1" applyAlignment="1">
      <alignment horizontal="left" wrapText="1"/>
    </xf>
    <xf numFmtId="0" fontId="64" fillId="19" borderId="16" xfId="0" applyFont="1" applyFill="1" applyBorder="1" applyAlignment="1">
      <alignment horizontal="left" wrapText="1"/>
    </xf>
    <xf numFmtId="0" fontId="64" fillId="19" borderId="10" xfId="0" applyFont="1" applyFill="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
    </xf>
    <xf numFmtId="0" fontId="64" fillId="11" borderId="10" xfId="0" applyFont="1" applyFill="1" applyBorder="1" applyAlignment="1">
      <alignment horizontal="center" vertical="center"/>
    </xf>
    <xf numFmtId="0" fontId="62" fillId="0" borderId="0" xfId="0" applyFont="1" applyAlignment="1">
      <alignment horizontal="right"/>
    </xf>
    <xf numFmtId="0" fontId="64" fillId="19" borderId="10" xfId="0" applyFont="1" applyFill="1" applyBorder="1" applyAlignment="1">
      <alignment horizontal="left" wrapText="1"/>
    </xf>
    <xf numFmtId="0" fontId="63" fillId="0" borderId="10" xfId="0" applyFont="1" applyBorder="1" applyAlignment="1">
      <alignment horizontal="left" wrapText="1"/>
    </xf>
    <xf numFmtId="0" fontId="63" fillId="0" borderId="10" xfId="0" applyFont="1" applyBorder="1" applyAlignment="1">
      <alignment horizontal="left"/>
    </xf>
    <xf numFmtId="0" fontId="69" fillId="11" borderId="14" xfId="0" applyFont="1" applyFill="1" applyBorder="1" applyAlignment="1">
      <alignment horizontal="center"/>
    </xf>
    <xf numFmtId="0" fontId="12" fillId="0" borderId="10" xfId="57" applyFont="1" applyBorder="1" applyAlignment="1">
      <alignment horizontal="left" wrapText="1"/>
      <protection/>
    </xf>
    <xf numFmtId="0" fontId="69" fillId="11" borderId="0" xfId="0" applyFont="1" applyFill="1" applyBorder="1" applyAlignment="1">
      <alignment horizontal="center"/>
    </xf>
    <xf numFmtId="0" fontId="3" fillId="0" borderId="10" xfId="57" applyFont="1" applyBorder="1" applyAlignment="1">
      <alignment horizontal="left" wrapText="1"/>
      <protection/>
    </xf>
    <xf numFmtId="0" fontId="3" fillId="0" borderId="13" xfId="57" applyFont="1" applyBorder="1" applyAlignment="1">
      <alignment horizontal="left" wrapText="1"/>
      <protection/>
    </xf>
    <xf numFmtId="0" fontId="3" fillId="0" borderId="15" xfId="57" applyFont="1" applyBorder="1" applyAlignment="1">
      <alignment horizontal="left" wrapText="1"/>
      <protection/>
    </xf>
    <xf numFmtId="0" fontId="3" fillId="0" borderId="16" xfId="57" applyFont="1" applyBorder="1" applyAlignment="1">
      <alignment horizontal="left" wrapText="1"/>
      <protection/>
    </xf>
    <xf numFmtId="0" fontId="12" fillId="0" borderId="13" xfId="57" applyFont="1" applyBorder="1" applyAlignment="1">
      <alignment horizontal="left" wrapText="1"/>
      <protection/>
    </xf>
    <xf numFmtId="0" fontId="12" fillId="0" borderId="15" xfId="57" applyFont="1" applyBorder="1" applyAlignment="1">
      <alignment horizontal="left" wrapText="1"/>
      <protection/>
    </xf>
    <xf numFmtId="0" fontId="12" fillId="0" borderId="16" xfId="57" applyFont="1" applyBorder="1" applyAlignment="1">
      <alignment horizontal="left" wrapText="1"/>
      <protection/>
    </xf>
    <xf numFmtId="0" fontId="63" fillId="0" borderId="0" xfId="57" applyFont="1" applyAlignment="1">
      <alignment horizontal="left" vertical="center" wrapText="1"/>
      <protection/>
    </xf>
    <xf numFmtId="0" fontId="64" fillId="19" borderId="11" xfId="0" applyFont="1" applyFill="1" applyBorder="1" applyAlignment="1">
      <alignment horizontal="center" vertical="center"/>
    </xf>
    <xf numFmtId="0" fontId="64" fillId="19" borderId="12" xfId="0" applyFont="1" applyFill="1" applyBorder="1" applyAlignment="1">
      <alignment horizontal="center" vertical="center"/>
    </xf>
    <xf numFmtId="0" fontId="64" fillId="19" borderId="20" xfId="0" applyFont="1" applyFill="1" applyBorder="1" applyAlignment="1">
      <alignment horizontal="center" vertical="center"/>
    </xf>
    <xf numFmtId="0" fontId="64" fillId="19" borderId="21" xfId="0" applyFont="1" applyFill="1" applyBorder="1" applyAlignment="1">
      <alignment horizontal="center" vertical="center"/>
    </xf>
    <xf numFmtId="0" fontId="64" fillId="19" borderId="0" xfId="0" applyFont="1" applyFill="1" applyBorder="1" applyAlignment="1">
      <alignment horizontal="center" vertical="center"/>
    </xf>
    <xf numFmtId="0" fontId="64" fillId="19" borderId="22" xfId="0" applyFont="1" applyFill="1" applyBorder="1" applyAlignment="1">
      <alignment horizontal="center" vertical="center"/>
    </xf>
    <xf numFmtId="0" fontId="63" fillId="0" borderId="11" xfId="0" applyFont="1" applyBorder="1" applyAlignment="1">
      <alignment horizontal="center" vertical="center"/>
    </xf>
    <xf numFmtId="0" fontId="63" fillId="0" borderId="20"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13" xfId="0" applyFont="1" applyBorder="1" applyAlignment="1">
      <alignment horizontal="center"/>
    </xf>
    <xf numFmtId="0" fontId="63" fillId="0" borderId="15" xfId="0" applyFont="1" applyBorder="1" applyAlignment="1">
      <alignment horizontal="center"/>
    </xf>
    <xf numFmtId="0" fontId="63" fillId="0" borderId="16" xfId="0" applyFont="1" applyBorder="1" applyAlignment="1">
      <alignment horizontal="center"/>
    </xf>
    <xf numFmtId="0" fontId="63" fillId="0" borderId="13" xfId="0" applyFont="1" applyBorder="1" applyAlignment="1">
      <alignment horizontal="center" vertical="center"/>
    </xf>
    <xf numFmtId="0" fontId="63" fillId="0" borderId="16" xfId="0" applyFont="1" applyBorder="1" applyAlignment="1">
      <alignment horizontal="center" vertical="center"/>
    </xf>
    <xf numFmtId="0" fontId="0" fillId="17" borderId="21" xfId="0" applyFill="1" applyBorder="1" applyAlignment="1">
      <alignment horizontal="center"/>
    </xf>
    <xf numFmtId="0" fontId="0" fillId="17" borderId="0" xfId="0" applyFill="1" applyBorder="1" applyAlignment="1">
      <alignment horizontal="center"/>
    </xf>
    <xf numFmtId="0" fontId="64" fillId="17" borderId="0" xfId="0" applyFont="1" applyFill="1" applyBorder="1" applyAlignment="1">
      <alignment horizontal="center" vertical="center"/>
    </xf>
    <xf numFmtId="0" fontId="67" fillId="5" borderId="13" xfId="0" applyFont="1" applyFill="1" applyBorder="1" applyAlignment="1">
      <alignment horizontal="right"/>
    </xf>
    <xf numFmtId="0" fontId="67" fillId="5" borderId="15" xfId="0" applyFont="1" applyFill="1" applyBorder="1" applyAlignment="1">
      <alignment horizontal="right"/>
    </xf>
    <xf numFmtId="0" fontId="67" fillId="5" borderId="16" xfId="0" applyFont="1" applyFill="1" applyBorder="1" applyAlignment="1">
      <alignment horizontal="right"/>
    </xf>
    <xf numFmtId="0" fontId="63" fillId="0" borderId="0" xfId="0" applyFont="1" applyAlignment="1">
      <alignment horizontal="left"/>
    </xf>
    <xf numFmtId="0" fontId="67" fillId="5" borderId="13" xfId="0" applyFont="1" applyFill="1" applyBorder="1" applyAlignment="1">
      <alignment horizontal="center" vertical="center" wrapText="1"/>
    </xf>
    <xf numFmtId="0" fontId="67" fillId="5" borderId="15" xfId="0" applyFont="1" applyFill="1" applyBorder="1" applyAlignment="1">
      <alignment horizontal="center" vertical="center" wrapText="1"/>
    </xf>
    <xf numFmtId="0" fontId="67" fillId="5" borderId="16" xfId="0" applyFont="1" applyFill="1" applyBorder="1" applyAlignment="1">
      <alignment horizontal="center" vertical="center" wrapText="1"/>
    </xf>
    <xf numFmtId="0" fontId="65" fillId="11" borderId="13" xfId="0" applyFont="1" applyFill="1" applyBorder="1" applyAlignment="1">
      <alignment horizontal="right" wrapText="1"/>
    </xf>
    <xf numFmtId="0" fontId="65" fillId="11" borderId="15" xfId="0" applyFont="1" applyFill="1" applyBorder="1" applyAlignment="1">
      <alignment horizontal="right" wrapText="1"/>
    </xf>
    <xf numFmtId="0" fontId="65" fillId="11" borderId="16" xfId="0" applyFont="1" applyFill="1" applyBorder="1" applyAlignment="1">
      <alignment horizontal="right" wrapText="1"/>
    </xf>
    <xf numFmtId="0" fontId="65" fillId="0" borderId="13" xfId="0" applyFont="1" applyBorder="1" applyAlignment="1">
      <alignment horizontal="right" wrapText="1"/>
    </xf>
    <xf numFmtId="0" fontId="65" fillId="0" borderId="15" xfId="0" applyFont="1" applyBorder="1" applyAlignment="1">
      <alignment horizontal="right" wrapText="1"/>
    </xf>
    <xf numFmtId="0" fontId="65" fillId="0" borderId="16" xfId="0" applyFont="1" applyBorder="1" applyAlignment="1">
      <alignment horizontal="right" wrapText="1"/>
    </xf>
    <xf numFmtId="0" fontId="67" fillId="0" borderId="13" xfId="0" applyFont="1" applyBorder="1" applyAlignment="1">
      <alignment horizontal="right" wrapText="1"/>
    </xf>
    <xf numFmtId="0" fontId="67" fillId="0" borderId="15" xfId="0" applyFont="1" applyBorder="1" applyAlignment="1">
      <alignment horizontal="right" wrapText="1"/>
    </xf>
    <xf numFmtId="0" fontId="67" fillId="0" borderId="16" xfId="0" applyFont="1" applyBorder="1" applyAlignment="1">
      <alignment horizontal="right" wrapText="1"/>
    </xf>
    <xf numFmtId="0" fontId="67" fillId="0" borderId="0" xfId="0" applyFont="1" applyAlignment="1">
      <alignment horizontal="center"/>
    </xf>
    <xf numFmtId="0" fontId="62" fillId="0" borderId="0" xfId="0" applyFont="1" applyAlignment="1">
      <alignment horizontal="left"/>
    </xf>
    <xf numFmtId="0" fontId="65" fillId="13" borderId="10" xfId="0" applyFont="1" applyFill="1" applyBorder="1" applyAlignment="1">
      <alignment horizontal="center" vertical="center"/>
    </xf>
    <xf numFmtId="0" fontId="65" fillId="13" borderId="10" xfId="0" applyFont="1" applyFill="1" applyBorder="1" applyAlignment="1">
      <alignment horizontal="center" vertical="center" wrapText="1"/>
    </xf>
    <xf numFmtId="0" fontId="8" fillId="11" borderId="17" xfId="57" applyFont="1" applyFill="1" applyBorder="1" applyAlignment="1">
      <alignment horizontal="center" vertical="center"/>
      <protection/>
    </xf>
    <xf numFmtId="0" fontId="6" fillId="11" borderId="10" xfId="57" applyFont="1" applyFill="1" applyBorder="1" applyAlignment="1">
      <alignment horizontal="center" vertical="center" wrapText="1"/>
      <protection/>
    </xf>
    <xf numFmtId="0" fontId="6" fillId="11" borderId="10" xfId="57" applyFont="1" applyFill="1" applyBorder="1" applyAlignment="1">
      <alignment horizontal="center" vertical="center"/>
      <protection/>
    </xf>
    <xf numFmtId="0" fontId="63" fillId="0" borderId="0" xfId="0" applyFont="1" applyAlignment="1">
      <alignment horizontal="left" vertical="top" wrapText="1"/>
    </xf>
    <xf numFmtId="0" fontId="64" fillId="19" borderId="10" xfId="0" applyFont="1" applyFill="1" applyBorder="1" applyAlignment="1">
      <alignment horizontal="right"/>
    </xf>
    <xf numFmtId="0" fontId="64" fillId="19" borderId="23" xfId="0" applyFont="1" applyFill="1" applyBorder="1" applyAlignment="1">
      <alignment horizontal="center" vertical="center"/>
    </xf>
    <xf numFmtId="0" fontId="64" fillId="19" borderId="14" xfId="0" applyFont="1" applyFill="1" applyBorder="1" applyAlignment="1">
      <alignment horizontal="center" vertical="center"/>
    </xf>
    <xf numFmtId="0" fontId="64" fillId="19" borderId="24" xfId="0" applyFont="1" applyFill="1" applyBorder="1" applyAlignment="1">
      <alignment horizontal="center" vertical="center"/>
    </xf>
    <xf numFmtId="2" fontId="63" fillId="0" borderId="10" xfId="0" applyNumberFormat="1"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16" sqref="A16"/>
    </sheetView>
  </sheetViews>
  <sheetFormatPr defaultColWidth="9.140625" defaultRowHeight="15"/>
  <cols>
    <col min="1" max="1" width="19.140625" style="0" customWidth="1"/>
    <col min="13" max="13" width="9.140625" style="0" customWidth="1"/>
  </cols>
  <sheetData>
    <row r="1" spans="6:13" ht="36.75" customHeight="1">
      <c r="F1" s="82" t="s">
        <v>2</v>
      </c>
      <c r="G1" s="82"/>
      <c r="H1" s="82"/>
      <c r="I1" s="82"/>
      <c r="J1" s="82"/>
      <c r="K1" s="82"/>
      <c r="L1" s="82"/>
      <c r="M1" s="82"/>
    </row>
    <row r="3" spans="8:13" ht="15.75">
      <c r="H3" s="83" t="s">
        <v>95</v>
      </c>
      <c r="I3" s="83"/>
      <c r="J3" s="83"/>
      <c r="K3" s="83"/>
      <c r="L3" s="83"/>
      <c r="M3" s="83"/>
    </row>
    <row r="6" spans="1:13" ht="18.75">
      <c r="A6" s="84" t="s">
        <v>3</v>
      </c>
      <c r="B6" s="84"/>
      <c r="C6" s="84"/>
      <c r="D6" s="84"/>
      <c r="E6" s="84"/>
      <c r="F6" s="84"/>
      <c r="G6" s="84"/>
      <c r="H6" s="84"/>
      <c r="I6" s="84"/>
      <c r="J6" s="84"/>
      <c r="K6" s="84"/>
      <c r="L6" s="84"/>
      <c r="M6" s="84"/>
    </row>
    <row r="8" spans="1:13" ht="18.75">
      <c r="A8" s="81" t="s">
        <v>0</v>
      </c>
      <c r="B8" s="81"/>
      <c r="C8" s="81"/>
      <c r="D8" s="81"/>
      <c r="E8" s="81"/>
      <c r="F8" s="81"/>
      <c r="G8" s="81"/>
      <c r="H8" s="81"/>
      <c r="I8" s="81"/>
      <c r="J8" s="81"/>
      <c r="K8" s="81"/>
      <c r="L8" s="81"/>
      <c r="M8" s="81"/>
    </row>
    <row r="9" spans="1:13" ht="18.75" customHeight="1">
      <c r="A9" s="45" t="s">
        <v>4</v>
      </c>
      <c r="B9" s="85" t="s">
        <v>1</v>
      </c>
      <c r="C9" s="85"/>
      <c r="D9" s="85"/>
      <c r="E9" s="85"/>
      <c r="F9" s="85"/>
      <c r="G9" s="85"/>
      <c r="H9" s="85"/>
      <c r="I9" s="85"/>
      <c r="J9" s="85"/>
      <c r="K9" s="85"/>
      <c r="L9" s="85"/>
      <c r="M9" s="85"/>
    </row>
    <row r="10" spans="1:13" ht="18.75" customHeight="1">
      <c r="A10" s="86" t="s">
        <v>65</v>
      </c>
      <c r="B10" s="87"/>
      <c r="C10" s="87"/>
      <c r="D10" s="87"/>
      <c r="E10" s="87"/>
      <c r="F10" s="87"/>
      <c r="G10" s="87"/>
      <c r="H10" s="87"/>
      <c r="I10" s="87"/>
      <c r="J10" s="87"/>
      <c r="K10" s="87"/>
      <c r="L10" s="87"/>
      <c r="M10" s="88"/>
    </row>
    <row r="11" spans="1:13" ht="18.75" customHeight="1">
      <c r="A11" s="61" t="s">
        <v>100</v>
      </c>
      <c r="B11" s="80" t="s">
        <v>90</v>
      </c>
      <c r="C11" s="80"/>
      <c r="D11" s="80"/>
      <c r="E11" s="80"/>
      <c r="F11" s="80"/>
      <c r="G11" s="80"/>
      <c r="H11" s="80"/>
      <c r="I11" s="80"/>
      <c r="J11" s="80"/>
      <c r="K11" s="80"/>
      <c r="L11" s="80"/>
      <c r="M11" s="80"/>
    </row>
    <row r="12" spans="1:13" ht="18.75" customHeight="1">
      <c r="A12" s="34" t="s">
        <v>99</v>
      </c>
      <c r="B12" s="79" t="s">
        <v>18</v>
      </c>
      <c r="C12" s="79"/>
      <c r="D12" s="79"/>
      <c r="E12" s="79"/>
      <c r="F12" s="79"/>
      <c r="G12" s="79"/>
      <c r="H12" s="79"/>
      <c r="I12" s="79"/>
      <c r="J12" s="79"/>
      <c r="K12" s="79"/>
      <c r="L12" s="79"/>
      <c r="M12" s="79"/>
    </row>
    <row r="13" spans="1:13" ht="18.75" customHeight="1">
      <c r="A13" s="34" t="s">
        <v>98</v>
      </c>
      <c r="B13" s="79" t="s">
        <v>5</v>
      </c>
      <c r="C13" s="79"/>
      <c r="D13" s="79"/>
      <c r="E13" s="79"/>
      <c r="F13" s="79"/>
      <c r="G13" s="79"/>
      <c r="H13" s="79"/>
      <c r="I13" s="79"/>
      <c r="J13" s="79"/>
      <c r="K13" s="79"/>
      <c r="L13" s="79"/>
      <c r="M13" s="79"/>
    </row>
    <row r="14" spans="1:13" ht="17.25" customHeight="1">
      <c r="A14" s="35" t="s">
        <v>114</v>
      </c>
      <c r="B14" s="79" t="s">
        <v>6</v>
      </c>
      <c r="C14" s="79"/>
      <c r="D14" s="79"/>
      <c r="E14" s="79"/>
      <c r="F14" s="79"/>
      <c r="G14" s="79"/>
      <c r="H14" s="79"/>
      <c r="I14" s="79"/>
      <c r="J14" s="79"/>
      <c r="K14" s="79"/>
      <c r="L14" s="79"/>
      <c r="M14" s="79"/>
    </row>
    <row r="15" spans="1:13" ht="17.25" customHeight="1">
      <c r="A15" s="61" t="s">
        <v>97</v>
      </c>
      <c r="B15" s="90" t="s">
        <v>91</v>
      </c>
      <c r="C15" s="90"/>
      <c r="D15" s="90"/>
      <c r="E15" s="90"/>
      <c r="F15" s="90"/>
      <c r="G15" s="90"/>
      <c r="H15" s="90"/>
      <c r="I15" s="90"/>
      <c r="J15" s="90"/>
      <c r="K15" s="90"/>
      <c r="L15" s="90"/>
      <c r="M15" s="90"/>
    </row>
    <row r="16" spans="1:13" s="67" customFormat="1" ht="17.25" customHeight="1">
      <c r="A16" s="68" t="s">
        <v>96</v>
      </c>
      <c r="B16" s="80" t="s">
        <v>147</v>
      </c>
      <c r="C16" s="80"/>
      <c r="D16" s="80"/>
      <c r="E16" s="80"/>
      <c r="F16" s="80"/>
      <c r="G16" s="80"/>
      <c r="H16" s="80"/>
      <c r="I16" s="80"/>
      <c r="J16" s="80"/>
      <c r="K16" s="80"/>
      <c r="L16" s="80"/>
      <c r="M16" s="80"/>
    </row>
    <row r="17" spans="1:14" ht="18.75" customHeight="1">
      <c r="A17" s="89" t="s">
        <v>66</v>
      </c>
      <c r="B17" s="89"/>
      <c r="C17" s="89"/>
      <c r="D17" s="89"/>
      <c r="E17" s="89"/>
      <c r="F17" s="89"/>
      <c r="G17" s="89"/>
      <c r="H17" s="89"/>
      <c r="I17" s="89"/>
      <c r="J17" s="89"/>
      <c r="K17" s="89"/>
      <c r="L17" s="89"/>
      <c r="M17" s="89"/>
      <c r="N17" s="5"/>
    </row>
    <row r="18" spans="1:13" s="5" customFormat="1" ht="18.75" customHeight="1">
      <c r="A18" s="61" t="s">
        <v>122</v>
      </c>
      <c r="B18" s="80" t="s">
        <v>88</v>
      </c>
      <c r="C18" s="80"/>
      <c r="D18" s="80"/>
      <c r="E18" s="80"/>
      <c r="F18" s="80"/>
      <c r="G18" s="80"/>
      <c r="H18" s="80"/>
      <c r="I18" s="80"/>
      <c r="J18" s="80"/>
      <c r="K18" s="80"/>
      <c r="L18" s="80"/>
      <c r="M18" s="80"/>
    </row>
    <row r="19" spans="1:13" ht="18.75" customHeight="1">
      <c r="A19" s="36" t="s">
        <v>123</v>
      </c>
      <c r="B19" s="79" t="s">
        <v>18</v>
      </c>
      <c r="C19" s="79"/>
      <c r="D19" s="79"/>
      <c r="E19" s="79"/>
      <c r="F19" s="79"/>
      <c r="G19" s="79"/>
      <c r="H19" s="79"/>
      <c r="I19" s="79"/>
      <c r="J19" s="79"/>
      <c r="K19" s="79"/>
      <c r="L19" s="79"/>
      <c r="M19" s="79"/>
    </row>
    <row r="20" spans="1:13" ht="18.75" customHeight="1">
      <c r="A20" s="36" t="s">
        <v>125</v>
      </c>
      <c r="B20" s="79" t="s">
        <v>5</v>
      </c>
      <c r="C20" s="79"/>
      <c r="D20" s="79"/>
      <c r="E20" s="79"/>
      <c r="F20" s="79"/>
      <c r="G20" s="79"/>
      <c r="H20" s="79"/>
      <c r="I20" s="79"/>
      <c r="J20" s="79"/>
      <c r="K20" s="79"/>
      <c r="L20" s="79"/>
      <c r="M20" s="79"/>
    </row>
    <row r="21" spans="1:13" ht="18.75" customHeight="1">
      <c r="A21" s="36" t="s">
        <v>126</v>
      </c>
      <c r="B21" s="79" t="s">
        <v>48</v>
      </c>
      <c r="C21" s="79"/>
      <c r="D21" s="79"/>
      <c r="E21" s="79"/>
      <c r="F21" s="79"/>
      <c r="G21" s="79"/>
      <c r="H21" s="79"/>
      <c r="I21" s="79"/>
      <c r="J21" s="79"/>
      <c r="K21" s="79"/>
      <c r="L21" s="79"/>
      <c r="M21" s="79"/>
    </row>
    <row r="22" spans="1:13" ht="18.75" customHeight="1">
      <c r="A22" s="69"/>
      <c r="B22" s="69"/>
      <c r="C22" s="69"/>
      <c r="D22" s="69"/>
      <c r="E22" s="69"/>
      <c r="F22" s="69"/>
      <c r="G22" s="69"/>
      <c r="H22" s="69"/>
      <c r="I22" s="69"/>
      <c r="J22" s="69"/>
      <c r="K22" s="69"/>
      <c r="L22" s="69"/>
      <c r="M22" s="69"/>
    </row>
    <row r="23" ht="18.75" customHeight="1"/>
    <row r="24" ht="18.75" customHeight="1"/>
    <row r="25" ht="18.75" customHeight="1"/>
    <row r="26" ht="18.75" customHeight="1">
      <c r="B26" s="1"/>
    </row>
    <row r="27" ht="15.75">
      <c r="B27" s="1"/>
    </row>
    <row r="28" ht="15.75">
      <c r="B28" s="1"/>
    </row>
    <row r="29" ht="15.75">
      <c r="B29" s="1"/>
    </row>
  </sheetData>
  <sheetProtection/>
  <mergeCells count="17">
    <mergeCell ref="A10:M10"/>
    <mergeCell ref="A17:M17"/>
    <mergeCell ref="B15:M15"/>
    <mergeCell ref="B14:M14"/>
    <mergeCell ref="B19:M19"/>
    <mergeCell ref="B11:M11"/>
    <mergeCell ref="B16:M16"/>
    <mergeCell ref="B21:M21"/>
    <mergeCell ref="B18:M18"/>
    <mergeCell ref="A8:M8"/>
    <mergeCell ref="F1:M1"/>
    <mergeCell ref="H3:M3"/>
    <mergeCell ref="A6:M6"/>
    <mergeCell ref="B9:M9"/>
    <mergeCell ref="B12:M12"/>
    <mergeCell ref="B20:M20"/>
    <mergeCell ref="B13:M13"/>
  </mergeCells>
  <hyperlinks>
    <hyperlink ref="B11:M11" location="'21.1. pielikums'!A1" display="AB pakalpojuma mājoklī vienas vienības izmaksu  aprēķins izmēģinājumprojektam"/>
    <hyperlink ref="A11" location="'21.1. pielikums'!A1" display="21.1. pielikums"/>
    <hyperlink ref="A12:M12" location="'17.1.1. pielikums'!A1" display="17.1.1. pielikums"/>
    <hyperlink ref="A13:M13" location="'17.1.2. pielikums'!A1" display="17.1.2. pielikums"/>
    <hyperlink ref="A14:M14" location="'17.1.3. pielikums'!A1" display="17.1.3. pielikums"/>
    <hyperlink ref="A18:M18" location="'17.4. pielikums'!A1" display="17.4. pielikums"/>
    <hyperlink ref="A19:M19" location="'17.4.1. pielikums'!A1" display="17.4.1. pielikums"/>
    <hyperlink ref="A20:M20" location="'17.4.2. pielikums'!A1" display="17.4.2. pielikums"/>
    <hyperlink ref="A21:M21" location="'17.4.3. pielikums'!A1" display="17.4.3. pielikums"/>
    <hyperlink ref="A15:M15" location="'17.2. pielikums'!A1" display="17.2. pielikums"/>
    <hyperlink ref="A11:M11" location="'17.1. pielikums'!A1" display="17.1. pielikums"/>
    <hyperlink ref="A15" location="'17.2. pielikums'!A1" display="17.2. pielikums"/>
    <hyperlink ref="A16:M16" location="'17.3. pielikums'!A1" display="17.3. pielikums"/>
  </hyperlinks>
  <printOptions/>
  <pageMargins left="0.7" right="0.7" top="0.75" bottom="0.75" header="0.3" footer="0.3"/>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dimension ref="A1:S17"/>
  <sheetViews>
    <sheetView zoomScalePageLayoutView="0" workbookViewId="0" topLeftCell="A1">
      <selection activeCell="X15" sqref="X15"/>
    </sheetView>
  </sheetViews>
  <sheetFormatPr defaultColWidth="9.140625" defaultRowHeight="15"/>
  <cols>
    <col min="1" max="1" width="13.57421875" style="0" customWidth="1"/>
  </cols>
  <sheetData>
    <row r="1" ht="18.75" customHeight="1">
      <c r="A1" s="37" t="s">
        <v>7</v>
      </c>
    </row>
    <row r="2" spans="18:19" ht="15">
      <c r="R2" s="117" t="s">
        <v>125</v>
      </c>
      <c r="S2" s="117"/>
    </row>
    <row r="4" spans="2:19" ht="15">
      <c r="B4" s="93" t="s">
        <v>5</v>
      </c>
      <c r="C4" s="93"/>
      <c r="D4" s="93"/>
      <c r="E4" s="93"/>
      <c r="F4" s="93"/>
      <c r="G4" s="93"/>
      <c r="H4" s="93"/>
      <c r="I4" s="93"/>
      <c r="J4" s="93"/>
      <c r="K4" s="93"/>
      <c r="L4" s="93"/>
      <c r="M4" s="93"/>
      <c r="N4" s="93"/>
      <c r="O4" s="93"/>
      <c r="P4" s="93"/>
      <c r="Q4" s="93"/>
      <c r="R4" s="93"/>
      <c r="S4" s="93"/>
    </row>
    <row r="6" spans="2:19" ht="42.75">
      <c r="B6" s="116" t="s">
        <v>21</v>
      </c>
      <c r="C6" s="116"/>
      <c r="D6" s="116"/>
      <c r="E6" s="108" t="s">
        <v>22</v>
      </c>
      <c r="F6" s="108"/>
      <c r="G6" s="108"/>
      <c r="H6" s="108" t="s">
        <v>23</v>
      </c>
      <c r="I6" s="108"/>
      <c r="J6" s="108" t="s">
        <v>24</v>
      </c>
      <c r="K6" s="108"/>
      <c r="L6" s="108"/>
      <c r="M6" s="108" t="s">
        <v>25</v>
      </c>
      <c r="N6" s="108"/>
      <c r="O6" s="108"/>
      <c r="P6" s="4" t="s">
        <v>26</v>
      </c>
      <c r="Q6" s="108" t="s">
        <v>27</v>
      </c>
      <c r="R6" s="108"/>
      <c r="S6" s="108"/>
    </row>
    <row r="7" spans="2:19" ht="15">
      <c r="B7" s="115">
        <v>1</v>
      </c>
      <c r="C7" s="115"/>
      <c r="D7" s="115"/>
      <c r="E7" s="115">
        <v>2</v>
      </c>
      <c r="F7" s="115"/>
      <c r="G7" s="115"/>
      <c r="H7" s="115">
        <v>3</v>
      </c>
      <c r="I7" s="115"/>
      <c r="J7" s="115" t="s">
        <v>28</v>
      </c>
      <c r="K7" s="115"/>
      <c r="L7" s="115"/>
      <c r="M7" s="115" t="s">
        <v>29</v>
      </c>
      <c r="N7" s="115"/>
      <c r="O7" s="115"/>
      <c r="P7" s="3">
        <v>6</v>
      </c>
      <c r="Q7" s="115" t="s">
        <v>30</v>
      </c>
      <c r="R7" s="115"/>
      <c r="S7" s="115"/>
    </row>
    <row r="8" spans="2:19" ht="15">
      <c r="B8" s="120" t="s">
        <v>31</v>
      </c>
      <c r="C8" s="120"/>
      <c r="D8" s="120"/>
      <c r="E8" s="115">
        <v>176.75</v>
      </c>
      <c r="F8" s="115"/>
      <c r="G8" s="115"/>
      <c r="H8" s="138">
        <v>2002</v>
      </c>
      <c r="I8" s="139"/>
      <c r="J8" s="115">
        <f>ROUND(E8/H8,2)</f>
        <v>0.09</v>
      </c>
      <c r="K8" s="115"/>
      <c r="L8" s="115"/>
      <c r="M8" s="115">
        <f>AVERAGE(J8)</f>
        <v>0.09</v>
      </c>
      <c r="N8" s="115"/>
      <c r="O8" s="115"/>
      <c r="P8" s="3">
        <v>1</v>
      </c>
      <c r="Q8" s="132">
        <f>ROUND(M8*P8+M9*P9,2)</f>
        <v>0.33</v>
      </c>
      <c r="R8" s="133"/>
      <c r="S8" s="134"/>
    </row>
    <row r="9" spans="2:19" ht="15">
      <c r="B9" s="120" t="s">
        <v>32</v>
      </c>
      <c r="C9" s="120"/>
      <c r="D9" s="120"/>
      <c r="E9" s="115">
        <v>75.75</v>
      </c>
      <c r="F9" s="115"/>
      <c r="G9" s="115"/>
      <c r="H9" s="140"/>
      <c r="I9" s="141"/>
      <c r="J9" s="115">
        <f>ROUND(E9/H8,2)</f>
        <v>0.04</v>
      </c>
      <c r="K9" s="115"/>
      <c r="L9" s="115"/>
      <c r="M9" s="115">
        <f>AVERAGE(J9)</f>
        <v>0.04</v>
      </c>
      <c r="N9" s="115"/>
      <c r="O9" s="115"/>
      <c r="P9" s="3">
        <v>6</v>
      </c>
      <c r="Q9" s="175"/>
      <c r="R9" s="176"/>
      <c r="S9" s="177"/>
    </row>
    <row r="11" spans="2:18" ht="30.75" customHeight="1">
      <c r="B11" s="131" t="s">
        <v>60</v>
      </c>
      <c r="C11" s="131"/>
      <c r="D11" s="131"/>
      <c r="E11" s="131"/>
      <c r="F11" s="131"/>
      <c r="G11" s="131"/>
      <c r="H11" s="131"/>
      <c r="I11" s="131"/>
      <c r="J11" s="131"/>
      <c r="K11" s="131"/>
      <c r="L11" s="131"/>
      <c r="M11" s="131"/>
      <c r="N11" s="131"/>
      <c r="O11" s="131"/>
      <c r="P11" s="131"/>
      <c r="Q11" s="131"/>
      <c r="R11" s="131"/>
    </row>
    <row r="12" spans="2:18" ht="15">
      <c r="B12" s="44"/>
      <c r="C12" s="44"/>
      <c r="D12" s="44"/>
      <c r="E12" s="44"/>
      <c r="F12" s="44"/>
      <c r="G12" s="44"/>
      <c r="H12" s="44"/>
      <c r="I12" s="44"/>
      <c r="J12" s="44"/>
      <c r="K12" s="44"/>
      <c r="L12" s="44"/>
      <c r="M12" s="44"/>
      <c r="N12" s="44"/>
      <c r="O12" s="44"/>
      <c r="P12" s="44"/>
      <c r="Q12" s="44"/>
      <c r="R12" s="44"/>
    </row>
    <row r="13" spans="2:18" ht="15">
      <c r="B13" s="131" t="s">
        <v>61</v>
      </c>
      <c r="C13" s="131"/>
      <c r="D13" s="131"/>
      <c r="E13" s="131"/>
      <c r="F13" s="131"/>
      <c r="G13" s="131"/>
      <c r="H13" s="131"/>
      <c r="I13" s="54"/>
      <c r="J13" s="54"/>
      <c r="K13" s="54"/>
      <c r="L13" s="54"/>
      <c r="M13" s="54"/>
      <c r="N13" s="54"/>
      <c r="O13" s="54"/>
      <c r="P13" s="54"/>
      <c r="Q13" s="54"/>
      <c r="R13" s="54"/>
    </row>
    <row r="14" spans="2:18" ht="15">
      <c r="B14" s="44"/>
      <c r="C14" s="44"/>
      <c r="D14" s="44"/>
      <c r="E14" s="44"/>
      <c r="F14" s="44"/>
      <c r="G14" s="44"/>
      <c r="H14" s="44"/>
      <c r="I14" s="54"/>
      <c r="J14" s="54"/>
      <c r="K14" s="54"/>
      <c r="L14" s="54"/>
      <c r="M14" s="54"/>
      <c r="N14" s="54"/>
      <c r="O14" s="54"/>
      <c r="P14" s="54"/>
      <c r="Q14" s="54"/>
      <c r="R14" s="54"/>
    </row>
    <row r="15" spans="2:18" ht="30.75" customHeight="1">
      <c r="B15" s="131" t="s">
        <v>87</v>
      </c>
      <c r="C15" s="131"/>
      <c r="D15" s="131"/>
      <c r="E15" s="131"/>
      <c r="F15" s="131"/>
      <c r="G15" s="131"/>
      <c r="H15" s="131"/>
      <c r="I15" s="131"/>
      <c r="J15" s="131"/>
      <c r="K15" s="131"/>
      <c r="L15" s="131"/>
      <c r="M15" s="131"/>
      <c r="N15" s="131"/>
      <c r="O15" s="131"/>
      <c r="P15" s="131"/>
      <c r="Q15" s="131"/>
      <c r="R15" s="131"/>
    </row>
    <row r="16" spans="2:18" ht="15">
      <c r="B16" s="44"/>
      <c r="C16" s="44"/>
      <c r="D16" s="44"/>
      <c r="E16" s="44"/>
      <c r="F16" s="44"/>
      <c r="G16" s="44"/>
      <c r="H16" s="44"/>
      <c r="I16" s="44"/>
      <c r="J16" s="44"/>
      <c r="K16" s="44"/>
      <c r="L16" s="44"/>
      <c r="M16" s="44"/>
      <c r="N16" s="44"/>
      <c r="O16" s="44"/>
      <c r="P16" s="44"/>
      <c r="Q16" s="44"/>
      <c r="R16" s="44"/>
    </row>
    <row r="17" spans="2:18" ht="15">
      <c r="B17" s="131" t="s">
        <v>67</v>
      </c>
      <c r="C17" s="131"/>
      <c r="D17" s="131"/>
      <c r="E17" s="131"/>
      <c r="F17" s="131"/>
      <c r="G17" s="131"/>
      <c r="H17" s="131"/>
      <c r="I17" s="131"/>
      <c r="J17" s="131"/>
      <c r="K17" s="131"/>
      <c r="L17" s="131"/>
      <c r="M17" s="131"/>
      <c r="N17" s="131"/>
      <c r="O17" s="131"/>
      <c r="P17" s="131"/>
      <c r="Q17" s="131"/>
      <c r="R17" s="131"/>
    </row>
  </sheetData>
  <sheetProtection/>
  <mergeCells count="28">
    <mergeCell ref="B11:R11"/>
    <mergeCell ref="B13:H13"/>
    <mergeCell ref="B15:R15"/>
    <mergeCell ref="B17:R17"/>
    <mergeCell ref="R2:S2"/>
    <mergeCell ref="B4:S4"/>
    <mergeCell ref="B6:D6"/>
    <mergeCell ref="E6:G6"/>
    <mergeCell ref="H6:I6"/>
    <mergeCell ref="J6:L6"/>
    <mergeCell ref="M6:O6"/>
    <mergeCell ref="Q6:S6"/>
    <mergeCell ref="B7:D7"/>
    <mergeCell ref="E7:G7"/>
    <mergeCell ref="H7:I7"/>
    <mergeCell ref="J7:L7"/>
    <mergeCell ref="M7:O7"/>
    <mergeCell ref="Q7:S7"/>
    <mergeCell ref="B8:D8"/>
    <mergeCell ref="E8:G8"/>
    <mergeCell ref="H8:I9"/>
    <mergeCell ref="J8:L8"/>
    <mergeCell ref="M8:O8"/>
    <mergeCell ref="Q8:S9"/>
    <mergeCell ref="B9:D9"/>
    <mergeCell ref="E9:G9"/>
    <mergeCell ref="J9:L9"/>
    <mergeCell ref="M9:O9"/>
  </mergeCells>
  <hyperlinks>
    <hyperlink ref="A1" location="SATURS!A1" display="UZ SATUR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S14"/>
  <sheetViews>
    <sheetView zoomScalePageLayoutView="0" workbookViewId="0" topLeftCell="A1">
      <selection activeCell="A1" sqref="A1"/>
    </sheetView>
  </sheetViews>
  <sheetFormatPr defaultColWidth="9.140625" defaultRowHeight="15"/>
  <cols>
    <col min="1" max="1" width="14.28125" style="0" customWidth="1"/>
    <col min="16" max="16" width="12.8515625" style="0" customWidth="1"/>
  </cols>
  <sheetData>
    <row r="1" ht="18" customHeight="1">
      <c r="A1" s="37" t="s">
        <v>7</v>
      </c>
    </row>
    <row r="2" spans="18:19" ht="15">
      <c r="R2" s="117" t="s">
        <v>126</v>
      </c>
      <c r="S2" s="117"/>
    </row>
    <row r="4" spans="2:19" ht="15">
      <c r="B4" s="93" t="s">
        <v>48</v>
      </c>
      <c r="C4" s="93"/>
      <c r="D4" s="93"/>
      <c r="E4" s="93"/>
      <c r="F4" s="93"/>
      <c r="G4" s="93"/>
      <c r="H4" s="93"/>
      <c r="I4" s="93"/>
      <c r="J4" s="93"/>
      <c r="K4" s="93"/>
      <c r="L4" s="93"/>
      <c r="M4" s="93"/>
      <c r="N4" s="93"/>
      <c r="O4" s="93"/>
      <c r="P4" s="93"/>
      <c r="Q4" s="93"/>
      <c r="R4" s="93"/>
      <c r="S4" s="93"/>
    </row>
    <row r="6" spans="2:19" ht="28.5">
      <c r="B6" s="116" t="s">
        <v>21</v>
      </c>
      <c r="C6" s="116"/>
      <c r="D6" s="116"/>
      <c r="E6" s="108" t="s">
        <v>49</v>
      </c>
      <c r="F6" s="108"/>
      <c r="G6" s="108"/>
      <c r="H6" s="108" t="s">
        <v>23</v>
      </c>
      <c r="I6" s="108"/>
      <c r="J6" s="108" t="s">
        <v>50</v>
      </c>
      <c r="K6" s="108"/>
      <c r="L6" s="108"/>
      <c r="M6" s="108" t="s">
        <v>51</v>
      </c>
      <c r="N6" s="108"/>
      <c r="O6" s="108"/>
      <c r="P6" s="4" t="s">
        <v>26</v>
      </c>
      <c r="Q6" s="108" t="s">
        <v>52</v>
      </c>
      <c r="R6" s="108"/>
      <c r="S6" s="108"/>
    </row>
    <row r="7" spans="2:19" ht="15">
      <c r="B7" s="115">
        <v>1</v>
      </c>
      <c r="C7" s="115"/>
      <c r="D7" s="115"/>
      <c r="E7" s="115">
        <v>2</v>
      </c>
      <c r="F7" s="115"/>
      <c r="G7" s="115"/>
      <c r="H7" s="115">
        <v>3</v>
      </c>
      <c r="I7" s="115"/>
      <c r="J7" s="115" t="s">
        <v>28</v>
      </c>
      <c r="K7" s="115"/>
      <c r="L7" s="115"/>
      <c r="M7" s="115" t="s">
        <v>29</v>
      </c>
      <c r="N7" s="115"/>
      <c r="O7" s="115"/>
      <c r="P7" s="3">
        <v>6</v>
      </c>
      <c r="Q7" s="115" t="s">
        <v>30</v>
      </c>
      <c r="R7" s="115"/>
      <c r="S7" s="115"/>
    </row>
    <row r="8" spans="2:19" ht="30.75" customHeight="1">
      <c r="B8" s="119" t="s">
        <v>14</v>
      </c>
      <c r="C8" s="119"/>
      <c r="D8" s="119"/>
      <c r="E8" s="178">
        <v>160</v>
      </c>
      <c r="F8" s="178"/>
      <c r="G8" s="178"/>
      <c r="H8" s="114">
        <v>2002</v>
      </c>
      <c r="I8" s="114"/>
      <c r="J8" s="114">
        <f>ROUND(E8/H8,2)</f>
        <v>0.08</v>
      </c>
      <c r="K8" s="114"/>
      <c r="L8" s="114"/>
      <c r="M8" s="114">
        <f>AVERAGE(J8)</f>
        <v>0.08</v>
      </c>
      <c r="N8" s="114"/>
      <c r="O8" s="114"/>
      <c r="P8" s="56">
        <v>5</v>
      </c>
      <c r="Q8" s="113">
        <f>ROUND(M8*P8,2)</f>
        <v>0.4</v>
      </c>
      <c r="R8" s="113"/>
      <c r="S8" s="113"/>
    </row>
    <row r="10" spans="2:19" ht="21" customHeight="1">
      <c r="B10" s="131" t="s">
        <v>62</v>
      </c>
      <c r="C10" s="131"/>
      <c r="D10" s="131"/>
      <c r="E10" s="131"/>
      <c r="F10" s="131"/>
      <c r="G10" s="131"/>
      <c r="H10" s="131"/>
      <c r="I10" s="131"/>
      <c r="J10" s="131"/>
      <c r="K10" s="131"/>
      <c r="L10" s="131"/>
      <c r="M10" s="131"/>
      <c r="N10" s="131"/>
      <c r="O10" s="131"/>
      <c r="P10" s="131"/>
      <c r="Q10" s="131"/>
      <c r="R10" s="131"/>
      <c r="S10" s="131"/>
    </row>
    <row r="11" spans="2:19" ht="15">
      <c r="B11" s="44"/>
      <c r="C11" s="44"/>
      <c r="D11" s="44"/>
      <c r="E11" s="44"/>
      <c r="F11" s="44"/>
      <c r="G11" s="44"/>
      <c r="H11" s="44"/>
      <c r="I11" s="44"/>
      <c r="J11" s="44"/>
      <c r="K11" s="44"/>
      <c r="L11" s="44"/>
      <c r="M11" s="44"/>
      <c r="N11" s="44"/>
      <c r="O11" s="44"/>
      <c r="P11" s="44"/>
      <c r="Q11" s="44"/>
      <c r="R11" s="44"/>
      <c r="S11" s="44"/>
    </row>
    <row r="12" spans="2:19" ht="15">
      <c r="B12" s="131" t="s">
        <v>61</v>
      </c>
      <c r="C12" s="131"/>
      <c r="D12" s="131"/>
      <c r="E12" s="131"/>
      <c r="F12" s="131"/>
      <c r="G12" s="131"/>
      <c r="H12" s="131"/>
      <c r="I12" s="131"/>
      <c r="J12" s="131"/>
      <c r="K12" s="131"/>
      <c r="L12" s="131"/>
      <c r="M12" s="131"/>
      <c r="N12" s="131"/>
      <c r="O12" s="131"/>
      <c r="P12" s="131"/>
      <c r="Q12" s="131"/>
      <c r="R12" s="131"/>
      <c r="S12" s="131"/>
    </row>
    <row r="13" spans="2:19" ht="15">
      <c r="B13" s="44"/>
      <c r="C13" s="44"/>
      <c r="D13" s="44"/>
      <c r="E13" s="44"/>
      <c r="F13" s="44"/>
      <c r="G13" s="44"/>
      <c r="H13" s="44"/>
      <c r="I13" s="44"/>
      <c r="J13" s="44"/>
      <c r="K13" s="44"/>
      <c r="L13" s="44"/>
      <c r="M13" s="44"/>
      <c r="N13" s="44"/>
      <c r="O13" s="44"/>
      <c r="P13" s="44"/>
      <c r="Q13" s="44"/>
      <c r="R13" s="44"/>
      <c r="S13" s="44"/>
    </row>
    <row r="14" spans="2:19" ht="31.5" customHeight="1">
      <c r="B14" s="131" t="s">
        <v>121</v>
      </c>
      <c r="C14" s="131"/>
      <c r="D14" s="131"/>
      <c r="E14" s="131"/>
      <c r="F14" s="131"/>
      <c r="G14" s="131"/>
      <c r="H14" s="131"/>
      <c r="I14" s="131"/>
      <c r="J14" s="131"/>
      <c r="K14" s="131"/>
      <c r="L14" s="131"/>
      <c r="M14" s="131"/>
      <c r="N14" s="131"/>
      <c r="O14" s="131"/>
      <c r="P14" s="131"/>
      <c r="Q14" s="131"/>
      <c r="R14" s="131"/>
      <c r="S14" s="131"/>
    </row>
  </sheetData>
  <sheetProtection/>
  <mergeCells count="23">
    <mergeCell ref="B10:S10"/>
    <mergeCell ref="B12:S12"/>
    <mergeCell ref="B14:S14"/>
    <mergeCell ref="R2:S2"/>
    <mergeCell ref="B4:S4"/>
    <mergeCell ref="B6:D6"/>
    <mergeCell ref="E6:G6"/>
    <mergeCell ref="H6:I6"/>
    <mergeCell ref="J6:L6"/>
    <mergeCell ref="M6:O6"/>
    <mergeCell ref="Q6:S6"/>
    <mergeCell ref="B7:D7"/>
    <mergeCell ref="E7:G7"/>
    <mergeCell ref="H7:I7"/>
    <mergeCell ref="J7:L7"/>
    <mergeCell ref="M7:O7"/>
    <mergeCell ref="Q7:S7"/>
    <mergeCell ref="B8:D8"/>
    <mergeCell ref="E8:G8"/>
    <mergeCell ref="H8:I8"/>
    <mergeCell ref="J8:L8"/>
    <mergeCell ref="M8:O8"/>
    <mergeCell ref="Q8:S8"/>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3"/>
  <sheetViews>
    <sheetView zoomScalePageLayoutView="0" workbookViewId="0" topLeftCell="A13">
      <selection activeCell="A1" sqref="A1"/>
    </sheetView>
  </sheetViews>
  <sheetFormatPr defaultColWidth="9.140625" defaultRowHeight="15"/>
  <cols>
    <col min="1" max="1" width="14.421875" style="0" customWidth="1"/>
    <col min="2" max="2" width="32.00390625" style="0" customWidth="1"/>
    <col min="3" max="3" width="10.28125" style="0" customWidth="1"/>
    <col min="4" max="4" width="12.7109375" style="0" customWidth="1"/>
    <col min="5" max="5" width="13.8515625" style="0" customWidth="1"/>
    <col min="6" max="6" width="34.421875" style="0" customWidth="1"/>
    <col min="7" max="7" width="65.28125" style="0" customWidth="1"/>
    <col min="8" max="8" width="87.421875" style="0" customWidth="1"/>
  </cols>
  <sheetData>
    <row r="1" ht="18.75" customHeight="1">
      <c r="A1" s="37" t="s">
        <v>7</v>
      </c>
    </row>
    <row r="2" ht="15">
      <c r="H2" s="2" t="s">
        <v>100</v>
      </c>
    </row>
    <row r="4" spans="2:8" ht="15">
      <c r="B4" s="93" t="s">
        <v>89</v>
      </c>
      <c r="C4" s="93"/>
      <c r="D4" s="93"/>
      <c r="E4" s="93"/>
      <c r="F4" s="93"/>
      <c r="G4" s="93"/>
      <c r="H4" s="93"/>
    </row>
    <row r="6" spans="2:8" ht="45.75" customHeight="1">
      <c r="B6" s="94"/>
      <c r="C6" s="95" t="s">
        <v>41</v>
      </c>
      <c r="D6" s="62" t="s">
        <v>42</v>
      </c>
      <c r="E6" s="62" t="s">
        <v>43</v>
      </c>
      <c r="F6" s="95" t="s">
        <v>44</v>
      </c>
      <c r="G6" s="96" t="s">
        <v>38</v>
      </c>
      <c r="H6" s="96" t="s">
        <v>39</v>
      </c>
    </row>
    <row r="7" spans="2:8" ht="15">
      <c r="B7" s="94"/>
      <c r="C7" s="95"/>
      <c r="D7" s="42" t="s">
        <v>45</v>
      </c>
      <c r="E7" s="42" t="s">
        <v>45</v>
      </c>
      <c r="F7" s="95"/>
      <c r="G7" s="96"/>
      <c r="H7" s="96"/>
    </row>
    <row r="8" spans="2:8" ht="70.5" customHeight="1">
      <c r="B8" s="103" t="s">
        <v>46</v>
      </c>
      <c r="C8" s="103">
        <f>SUM(C10:C11)</f>
        <v>2.37</v>
      </c>
      <c r="D8" s="105">
        <f>SUM(D10:D11)</f>
        <v>2933.4</v>
      </c>
      <c r="E8" s="105">
        <f>SUM(E10:E11)</f>
        <v>97.78</v>
      </c>
      <c r="F8" s="101"/>
      <c r="G8" s="97" t="s">
        <v>58</v>
      </c>
      <c r="H8" s="99" t="s">
        <v>103</v>
      </c>
    </row>
    <row r="9" spans="2:8" ht="62.25" customHeight="1">
      <c r="B9" s="104"/>
      <c r="C9" s="104"/>
      <c r="D9" s="106"/>
      <c r="E9" s="106"/>
      <c r="F9" s="102"/>
      <c r="G9" s="98"/>
      <c r="H9" s="100"/>
    </row>
    <row r="10" spans="2:8" ht="261" customHeight="1">
      <c r="B10" s="19" t="s">
        <v>14</v>
      </c>
      <c r="C10" s="20">
        <v>2.19</v>
      </c>
      <c r="D10" s="21">
        <f>E10*30</f>
        <v>2601.9</v>
      </c>
      <c r="E10" s="21">
        <f>ROUND((1188.15/1/30)*2.19,2)</f>
        <v>86.73</v>
      </c>
      <c r="F10" s="58" t="s">
        <v>130</v>
      </c>
      <c r="G10" s="58" t="s">
        <v>112</v>
      </c>
      <c r="H10" s="55" t="s">
        <v>113</v>
      </c>
    </row>
    <row r="11" spans="2:8" ht="141.75" customHeight="1">
      <c r="B11" s="22" t="s">
        <v>16</v>
      </c>
      <c r="C11" s="20">
        <v>0.18</v>
      </c>
      <c r="D11" s="21">
        <f>E11*30</f>
        <v>331.5</v>
      </c>
      <c r="E11" s="21">
        <f>ROUND((1842.05/1/30)*0.18,2)</f>
        <v>11.05</v>
      </c>
      <c r="F11" s="57" t="s">
        <v>57</v>
      </c>
      <c r="G11" s="38" t="s">
        <v>111</v>
      </c>
      <c r="H11" s="58" t="s">
        <v>56</v>
      </c>
    </row>
    <row r="12" spans="2:8" ht="48.75" customHeight="1">
      <c r="B12" s="28" t="s">
        <v>104</v>
      </c>
      <c r="C12" s="30"/>
      <c r="D12" s="29">
        <f>E12*30</f>
        <v>341.40000000000003</v>
      </c>
      <c r="E12" s="29">
        <v>11.38</v>
      </c>
      <c r="F12" s="30" t="s">
        <v>105</v>
      </c>
      <c r="G12" s="91" t="s">
        <v>108</v>
      </c>
      <c r="H12" s="92"/>
    </row>
    <row r="13" spans="2:5" ht="31.5" customHeight="1">
      <c r="B13" s="46" t="s">
        <v>17</v>
      </c>
      <c r="C13" s="39"/>
      <c r="D13" s="41">
        <f>D12+D8</f>
        <v>3274.8</v>
      </c>
      <c r="E13" s="41">
        <f>E12+E8</f>
        <v>109.16</v>
      </c>
    </row>
  </sheetData>
  <sheetProtection/>
  <mergeCells count="14">
    <mergeCell ref="B8:B9"/>
    <mergeCell ref="C8:C9"/>
    <mergeCell ref="D8:D9"/>
    <mergeCell ref="E8:E9"/>
    <mergeCell ref="G12:H12"/>
    <mergeCell ref="B4:H4"/>
    <mergeCell ref="B6:B7"/>
    <mergeCell ref="C6:C7"/>
    <mergeCell ref="F6:F7"/>
    <mergeCell ref="G6:G7"/>
    <mergeCell ref="H6:H7"/>
    <mergeCell ref="G8:G9"/>
    <mergeCell ref="H8:H9"/>
    <mergeCell ref="F8:F9"/>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37"/>
  <sheetViews>
    <sheetView zoomScalePageLayoutView="0" workbookViewId="0" topLeftCell="A27">
      <selection activeCell="E33" sqref="E33"/>
    </sheetView>
  </sheetViews>
  <sheetFormatPr defaultColWidth="9.140625" defaultRowHeight="15"/>
  <cols>
    <col min="1" max="1" width="13.57421875" style="0" customWidth="1"/>
    <col min="2" max="2" width="9.140625" style="0" customWidth="1"/>
    <col min="3" max="3" width="13.57421875" style="0" customWidth="1"/>
    <col min="5" max="5" width="10.140625" style="0" customWidth="1"/>
    <col min="7" max="7" width="5.421875" style="0" customWidth="1"/>
    <col min="10" max="10" width="7.00390625" style="0" customWidth="1"/>
    <col min="13" max="13" width="7.28125" style="0" customWidth="1"/>
  </cols>
  <sheetData>
    <row r="1" ht="18.75" customHeight="1">
      <c r="A1" s="37" t="s">
        <v>7</v>
      </c>
    </row>
    <row r="2" spans="15:16" ht="15">
      <c r="O2" s="117" t="s">
        <v>99</v>
      </c>
      <c r="P2" s="117"/>
    </row>
    <row r="4" spans="2:16" ht="15">
      <c r="B4" s="93" t="s">
        <v>18</v>
      </c>
      <c r="C4" s="93"/>
      <c r="D4" s="93"/>
      <c r="E4" s="93"/>
      <c r="F4" s="93"/>
      <c r="G4" s="93"/>
      <c r="H4" s="93"/>
      <c r="I4" s="93"/>
      <c r="J4" s="93"/>
      <c r="K4" s="93"/>
      <c r="L4" s="93"/>
      <c r="M4" s="93"/>
      <c r="N4" s="93"/>
      <c r="O4" s="93"/>
      <c r="P4" s="93"/>
    </row>
    <row r="6" spans="2:16" ht="47.25" customHeight="1">
      <c r="B6" s="116" t="s">
        <v>8</v>
      </c>
      <c r="C6" s="116"/>
      <c r="D6" s="108" t="s">
        <v>9</v>
      </c>
      <c r="E6" s="108"/>
      <c r="F6" s="108" t="s">
        <v>10</v>
      </c>
      <c r="G6" s="108"/>
      <c r="H6" s="108" t="s">
        <v>11</v>
      </c>
      <c r="I6" s="108"/>
      <c r="J6" s="108"/>
      <c r="K6" s="108" t="s">
        <v>12</v>
      </c>
      <c r="L6" s="108"/>
      <c r="M6" s="108"/>
      <c r="N6" s="109" t="s">
        <v>13</v>
      </c>
      <c r="O6" s="109"/>
      <c r="P6" s="109"/>
    </row>
    <row r="7" spans="2:16" ht="15">
      <c r="B7" s="115">
        <v>1</v>
      </c>
      <c r="C7" s="115"/>
      <c r="D7" s="115">
        <v>2</v>
      </c>
      <c r="E7" s="115"/>
      <c r="F7" s="115">
        <v>3</v>
      </c>
      <c r="G7" s="115"/>
      <c r="H7" s="115" t="s">
        <v>64</v>
      </c>
      <c r="I7" s="115"/>
      <c r="J7" s="115"/>
      <c r="K7" s="115" t="s">
        <v>19</v>
      </c>
      <c r="L7" s="115"/>
      <c r="M7" s="115"/>
      <c r="N7" s="115" t="s">
        <v>20</v>
      </c>
      <c r="O7" s="115"/>
      <c r="P7" s="115"/>
    </row>
    <row r="8" spans="2:16" ht="30" customHeight="1">
      <c r="B8" s="119" t="s">
        <v>14</v>
      </c>
      <c r="C8" s="119"/>
      <c r="D8" s="114">
        <v>1</v>
      </c>
      <c r="E8" s="114"/>
      <c r="F8" s="114">
        <v>2.19</v>
      </c>
      <c r="G8" s="114"/>
      <c r="H8" s="114">
        <f>ROUND(F8*213.43,2)</f>
        <v>467.41</v>
      </c>
      <c r="I8" s="114"/>
      <c r="J8" s="114"/>
      <c r="K8" s="114">
        <f>ROUND(H8/D8,2)</f>
        <v>467.41</v>
      </c>
      <c r="L8" s="114"/>
      <c r="M8" s="114"/>
      <c r="N8" s="114">
        <f>ROUND(K8/365,2)</f>
        <v>1.28</v>
      </c>
      <c r="O8" s="114"/>
      <c r="P8" s="114"/>
    </row>
    <row r="9" spans="2:16" ht="15">
      <c r="B9" s="120" t="s">
        <v>15</v>
      </c>
      <c r="C9" s="120"/>
      <c r="D9" s="114">
        <v>1</v>
      </c>
      <c r="E9" s="114"/>
      <c r="F9" s="114">
        <v>0.18</v>
      </c>
      <c r="G9" s="114"/>
      <c r="H9" s="114">
        <f>ROUND(F9*213.43,2)</f>
        <v>38.42</v>
      </c>
      <c r="I9" s="114"/>
      <c r="J9" s="114"/>
      <c r="K9" s="114">
        <f>ROUND(H9/D9,2)</f>
        <v>38.42</v>
      </c>
      <c r="L9" s="114"/>
      <c r="M9" s="114"/>
      <c r="N9" s="114">
        <f>ROUND(K9/365,2)</f>
        <v>0.11</v>
      </c>
      <c r="O9" s="114"/>
      <c r="P9" s="114"/>
    </row>
    <row r="10" spans="2:16" ht="44.25" customHeight="1">
      <c r="B10" s="119" t="s">
        <v>16</v>
      </c>
      <c r="C10" s="119"/>
      <c r="D10" s="114">
        <v>1</v>
      </c>
      <c r="E10" s="114"/>
      <c r="F10" s="114">
        <v>0.18</v>
      </c>
      <c r="G10" s="114"/>
      <c r="H10" s="114">
        <f>ROUND(F10*213.43,2)</f>
        <v>38.42</v>
      </c>
      <c r="I10" s="114"/>
      <c r="J10" s="114"/>
      <c r="K10" s="114">
        <f>ROUND(H10/D10,2)</f>
        <v>38.42</v>
      </c>
      <c r="L10" s="114"/>
      <c r="M10" s="114"/>
      <c r="N10" s="114">
        <f>ROUND(K10/365,2)</f>
        <v>0.11</v>
      </c>
      <c r="O10" s="114"/>
      <c r="P10" s="114"/>
    </row>
    <row r="11" spans="2:16" ht="28.5" customHeight="1">
      <c r="B11" s="118" t="s">
        <v>68</v>
      </c>
      <c r="C11" s="118"/>
      <c r="D11" s="113">
        <v>1</v>
      </c>
      <c r="E11" s="113"/>
      <c r="F11" s="113">
        <f>SUM(F10,F8,F9)</f>
        <v>2.5500000000000003</v>
      </c>
      <c r="G11" s="113"/>
      <c r="H11" s="113">
        <f>H8+H9+H10</f>
        <v>544.25</v>
      </c>
      <c r="I11" s="113"/>
      <c r="J11" s="113"/>
      <c r="K11" s="113">
        <f>ROUND(H11/D11,2)</f>
        <v>544.25</v>
      </c>
      <c r="L11" s="113"/>
      <c r="M11" s="113"/>
      <c r="N11" s="113">
        <f>N8+N9+N10</f>
        <v>1.5000000000000002</v>
      </c>
      <c r="O11" s="113"/>
      <c r="P11" s="113"/>
    </row>
    <row r="12" spans="2:16" ht="29.25" customHeight="1">
      <c r="B12" s="111" t="s">
        <v>69</v>
      </c>
      <c r="C12" s="112"/>
      <c r="D12" s="113">
        <v>1</v>
      </c>
      <c r="E12" s="113"/>
      <c r="F12" s="113">
        <f>SUM(F8,F10)</f>
        <v>2.37</v>
      </c>
      <c r="G12" s="113"/>
      <c r="H12" s="113">
        <f>H8+H10</f>
        <v>505.83000000000004</v>
      </c>
      <c r="I12" s="113"/>
      <c r="J12" s="113"/>
      <c r="K12" s="113">
        <f>ROUND(H12/D12,2)</f>
        <v>505.83</v>
      </c>
      <c r="L12" s="113"/>
      <c r="M12" s="113"/>
      <c r="N12" s="113">
        <f>ROUND(N8+N10,2)</f>
        <v>1.39</v>
      </c>
      <c r="O12" s="113"/>
      <c r="P12" s="113"/>
    </row>
    <row r="14" spans="2:16" ht="15" customHeight="1">
      <c r="B14" s="110" t="s">
        <v>93</v>
      </c>
      <c r="C14" s="110"/>
      <c r="D14" s="110"/>
      <c r="E14" s="110"/>
      <c r="F14" s="110"/>
      <c r="G14" s="110"/>
      <c r="H14" s="110"/>
      <c r="I14" s="110"/>
      <c r="J14" s="110"/>
      <c r="K14" s="110"/>
      <c r="L14" s="110"/>
      <c r="M14" s="110"/>
      <c r="N14" s="110"/>
      <c r="O14" s="110"/>
      <c r="P14" s="110"/>
    </row>
    <row r="15" spans="2:16" ht="15">
      <c r="B15" s="110"/>
      <c r="C15" s="110"/>
      <c r="D15" s="110"/>
      <c r="E15" s="110"/>
      <c r="F15" s="110"/>
      <c r="G15" s="110"/>
      <c r="H15" s="110"/>
      <c r="I15" s="110"/>
      <c r="J15" s="110"/>
      <c r="K15" s="110"/>
      <c r="L15" s="110"/>
      <c r="M15" s="110"/>
      <c r="N15" s="110"/>
      <c r="O15" s="110"/>
      <c r="P15" s="110"/>
    </row>
    <row r="16" spans="2:16" ht="15">
      <c r="B16" s="110"/>
      <c r="C16" s="110"/>
      <c r="D16" s="110"/>
      <c r="E16" s="110"/>
      <c r="F16" s="110"/>
      <c r="G16" s="110"/>
      <c r="H16" s="110"/>
      <c r="I16" s="110"/>
      <c r="J16" s="110"/>
      <c r="K16" s="110"/>
      <c r="L16" s="110"/>
      <c r="M16" s="110"/>
      <c r="N16" s="110"/>
      <c r="O16" s="110"/>
      <c r="P16" s="110"/>
    </row>
    <row r="17" spans="2:16" ht="15">
      <c r="B17" s="110"/>
      <c r="C17" s="110"/>
      <c r="D17" s="110"/>
      <c r="E17" s="110"/>
      <c r="F17" s="110"/>
      <c r="G17" s="110"/>
      <c r="H17" s="110"/>
      <c r="I17" s="110"/>
      <c r="J17" s="110"/>
      <c r="K17" s="110"/>
      <c r="L17" s="110"/>
      <c r="M17" s="110"/>
      <c r="N17" s="110"/>
      <c r="O17" s="110"/>
      <c r="P17" s="110"/>
    </row>
    <row r="18" spans="2:16" ht="15">
      <c r="B18" s="110"/>
      <c r="C18" s="110"/>
      <c r="D18" s="110"/>
      <c r="E18" s="110"/>
      <c r="F18" s="110"/>
      <c r="G18" s="110"/>
      <c r="H18" s="110"/>
      <c r="I18" s="110"/>
      <c r="J18" s="110"/>
      <c r="K18" s="110"/>
      <c r="L18" s="110"/>
      <c r="M18" s="110"/>
      <c r="N18" s="110"/>
      <c r="O18" s="110"/>
      <c r="P18" s="110"/>
    </row>
    <row r="19" spans="2:16" ht="15">
      <c r="B19" s="110"/>
      <c r="C19" s="110"/>
      <c r="D19" s="110"/>
      <c r="E19" s="110"/>
      <c r="F19" s="110"/>
      <c r="G19" s="110"/>
      <c r="H19" s="110"/>
      <c r="I19" s="110"/>
      <c r="J19" s="110"/>
      <c r="K19" s="110"/>
      <c r="L19" s="110"/>
      <c r="M19" s="110"/>
      <c r="N19" s="110"/>
      <c r="O19" s="110"/>
      <c r="P19" s="110"/>
    </row>
    <row r="20" spans="2:16" ht="15">
      <c r="B20" s="110"/>
      <c r="C20" s="110"/>
      <c r="D20" s="110"/>
      <c r="E20" s="110"/>
      <c r="F20" s="110"/>
      <c r="G20" s="110"/>
      <c r="H20" s="110"/>
      <c r="I20" s="110"/>
      <c r="J20" s="110"/>
      <c r="K20" s="110"/>
      <c r="L20" s="110"/>
      <c r="M20" s="110"/>
      <c r="N20" s="110"/>
      <c r="O20" s="110"/>
      <c r="P20" s="110"/>
    </row>
    <row r="21" spans="2:16" ht="10.5" customHeight="1">
      <c r="B21" s="110"/>
      <c r="C21" s="110"/>
      <c r="D21" s="110"/>
      <c r="E21" s="110"/>
      <c r="F21" s="110"/>
      <c r="G21" s="110"/>
      <c r="H21" s="110"/>
      <c r="I21" s="110"/>
      <c r="J21" s="110"/>
      <c r="K21" s="110"/>
      <c r="L21" s="110"/>
      <c r="M21" s="110"/>
      <c r="N21" s="110"/>
      <c r="O21" s="110"/>
      <c r="P21" s="110"/>
    </row>
    <row r="22" spans="2:16" ht="15" hidden="1">
      <c r="B22" s="110"/>
      <c r="C22" s="110"/>
      <c r="D22" s="110"/>
      <c r="E22" s="110"/>
      <c r="F22" s="110"/>
      <c r="G22" s="110"/>
      <c r="H22" s="110"/>
      <c r="I22" s="110"/>
      <c r="J22" s="110"/>
      <c r="K22" s="110"/>
      <c r="L22" s="110"/>
      <c r="M22" s="110"/>
      <c r="N22" s="110"/>
      <c r="O22" s="110"/>
      <c r="P22" s="110"/>
    </row>
    <row r="23" spans="2:16" ht="15" hidden="1">
      <c r="B23" s="110"/>
      <c r="C23" s="110"/>
      <c r="D23" s="110"/>
      <c r="E23" s="110"/>
      <c r="F23" s="110"/>
      <c r="G23" s="110"/>
      <c r="H23" s="110"/>
      <c r="I23" s="110"/>
      <c r="J23" s="110"/>
      <c r="K23" s="110"/>
      <c r="L23" s="110"/>
      <c r="M23" s="110"/>
      <c r="N23" s="110"/>
      <c r="O23" s="110"/>
      <c r="P23" s="110"/>
    </row>
    <row r="24" spans="2:16" ht="15" hidden="1">
      <c r="B24" s="110"/>
      <c r="C24" s="110"/>
      <c r="D24" s="110"/>
      <c r="E24" s="110"/>
      <c r="F24" s="110"/>
      <c r="G24" s="110"/>
      <c r="H24" s="110"/>
      <c r="I24" s="110"/>
      <c r="J24" s="110"/>
      <c r="K24" s="110"/>
      <c r="L24" s="110"/>
      <c r="M24" s="110"/>
      <c r="N24" s="110"/>
      <c r="O24" s="110"/>
      <c r="P24" s="110"/>
    </row>
    <row r="25" spans="2:16" ht="15" hidden="1">
      <c r="B25" s="110"/>
      <c r="C25" s="110"/>
      <c r="D25" s="110"/>
      <c r="E25" s="110"/>
      <c r="F25" s="110"/>
      <c r="G25" s="110"/>
      <c r="H25" s="110"/>
      <c r="I25" s="110"/>
      <c r="J25" s="110"/>
      <c r="K25" s="110"/>
      <c r="L25" s="110"/>
      <c r="M25" s="110"/>
      <c r="N25" s="110"/>
      <c r="O25" s="110"/>
      <c r="P25" s="110"/>
    </row>
    <row r="26" spans="2:16" ht="15" hidden="1">
      <c r="B26" s="110"/>
      <c r="C26" s="110"/>
      <c r="D26" s="110"/>
      <c r="E26" s="110"/>
      <c r="F26" s="110"/>
      <c r="G26" s="110"/>
      <c r="H26" s="110"/>
      <c r="I26" s="110"/>
      <c r="J26" s="110"/>
      <c r="K26" s="110"/>
      <c r="L26" s="110"/>
      <c r="M26" s="110"/>
      <c r="N26" s="110"/>
      <c r="O26" s="110"/>
      <c r="P26" s="110"/>
    </row>
    <row r="28" spans="2:12" ht="15">
      <c r="B28" s="121" t="s">
        <v>72</v>
      </c>
      <c r="C28" s="121"/>
      <c r="D28" s="121"/>
      <c r="E28" s="121"/>
      <c r="H28" s="123" t="s">
        <v>73</v>
      </c>
      <c r="I28" s="123"/>
      <c r="J28" s="123"/>
      <c r="K28" s="123"/>
      <c r="L28" s="123"/>
    </row>
    <row r="29" spans="2:12" ht="50.25" customHeight="1">
      <c r="B29" s="125" t="s">
        <v>74</v>
      </c>
      <c r="C29" s="126"/>
      <c r="D29" s="127"/>
      <c r="E29" s="48">
        <v>9.78</v>
      </c>
      <c r="H29" s="124" t="s">
        <v>74</v>
      </c>
      <c r="I29" s="124"/>
      <c r="J29" s="124"/>
      <c r="K29" s="124"/>
      <c r="L29" s="48">
        <v>10.79</v>
      </c>
    </row>
    <row r="30" spans="2:12" ht="35.25" customHeight="1">
      <c r="B30" s="125" t="s">
        <v>101</v>
      </c>
      <c r="C30" s="126"/>
      <c r="D30" s="127"/>
      <c r="E30" s="49">
        <v>1.39</v>
      </c>
      <c r="H30" s="124" t="s">
        <v>101</v>
      </c>
      <c r="I30" s="124"/>
      <c r="J30" s="124"/>
      <c r="K30" s="124"/>
      <c r="L30" s="49">
        <v>1.5</v>
      </c>
    </row>
    <row r="31" spans="2:12" ht="32.25" customHeight="1">
      <c r="B31" s="125" t="s">
        <v>102</v>
      </c>
      <c r="C31" s="126"/>
      <c r="D31" s="127"/>
      <c r="E31" s="48">
        <v>0.21</v>
      </c>
      <c r="H31" s="124" t="s">
        <v>102</v>
      </c>
      <c r="I31" s="124"/>
      <c r="J31" s="124"/>
      <c r="K31" s="124"/>
      <c r="L31" s="48">
        <v>0.25</v>
      </c>
    </row>
    <row r="32" spans="2:12" ht="48.75" customHeight="1">
      <c r="B32" s="128" t="s">
        <v>148</v>
      </c>
      <c r="C32" s="129"/>
      <c r="D32" s="130"/>
      <c r="E32" s="50">
        <f>E29+E30+E31</f>
        <v>11.38</v>
      </c>
      <c r="H32" s="122" t="s">
        <v>148</v>
      </c>
      <c r="I32" s="122"/>
      <c r="J32" s="122"/>
      <c r="K32" s="122"/>
      <c r="L32" s="50">
        <f>L29+L30+L31</f>
        <v>12.54</v>
      </c>
    </row>
    <row r="35" spans="2:16" ht="78.75" customHeight="1">
      <c r="B35" s="107" t="s">
        <v>106</v>
      </c>
      <c r="C35" s="107"/>
      <c r="D35" s="107"/>
      <c r="E35" s="107"/>
      <c r="F35" s="107"/>
      <c r="G35" s="107"/>
      <c r="H35" s="107"/>
      <c r="I35" s="107"/>
      <c r="J35" s="107"/>
      <c r="K35" s="107"/>
      <c r="L35" s="107"/>
      <c r="M35" s="107"/>
      <c r="N35" s="107"/>
      <c r="O35" s="107"/>
      <c r="P35" s="107"/>
    </row>
    <row r="36" spans="2:16" s="54" customFormat="1" ht="12.75" customHeight="1">
      <c r="B36" s="63"/>
      <c r="C36" s="63"/>
      <c r="D36" s="63"/>
      <c r="E36" s="63"/>
      <c r="F36" s="63"/>
      <c r="G36" s="63"/>
      <c r="H36" s="63"/>
      <c r="I36" s="63"/>
      <c r="J36" s="63"/>
      <c r="K36" s="63"/>
      <c r="L36" s="63"/>
      <c r="M36" s="63"/>
      <c r="N36" s="63"/>
      <c r="O36" s="63"/>
      <c r="P36" s="63"/>
    </row>
    <row r="37" spans="2:16" ht="60" customHeight="1">
      <c r="B37" s="107" t="s">
        <v>107</v>
      </c>
      <c r="C37" s="107"/>
      <c r="D37" s="107"/>
      <c r="E37" s="107"/>
      <c r="F37" s="107"/>
      <c r="G37" s="107"/>
      <c r="H37" s="107"/>
      <c r="I37" s="107"/>
      <c r="J37" s="107"/>
      <c r="K37" s="107"/>
      <c r="L37" s="107"/>
      <c r="M37" s="107"/>
      <c r="N37" s="107"/>
      <c r="O37" s="107"/>
      <c r="P37" s="107"/>
    </row>
  </sheetData>
  <sheetProtection/>
  <mergeCells count="57">
    <mergeCell ref="B37:P37"/>
    <mergeCell ref="H32:K32"/>
    <mergeCell ref="H28:L28"/>
    <mergeCell ref="H29:K29"/>
    <mergeCell ref="H30:K30"/>
    <mergeCell ref="H31:K31"/>
    <mergeCell ref="B29:D29"/>
    <mergeCell ref="B30:D30"/>
    <mergeCell ref="B31:D31"/>
    <mergeCell ref="B32:D32"/>
    <mergeCell ref="B28:E28"/>
    <mergeCell ref="N8:P8"/>
    <mergeCell ref="N9:P9"/>
    <mergeCell ref="N10:P10"/>
    <mergeCell ref="N11:P11"/>
    <mergeCell ref="H10:J10"/>
    <mergeCell ref="H11:J11"/>
    <mergeCell ref="K8:M8"/>
    <mergeCell ref="K10:M10"/>
    <mergeCell ref="K11:M11"/>
    <mergeCell ref="B11:C11"/>
    <mergeCell ref="D11:E11"/>
    <mergeCell ref="B4:P4"/>
    <mergeCell ref="B8:C8"/>
    <mergeCell ref="B9:C9"/>
    <mergeCell ref="B10:C10"/>
    <mergeCell ref="D8:E8"/>
    <mergeCell ref="D9:E9"/>
    <mergeCell ref="B7:C7"/>
    <mergeCell ref="D7:E7"/>
    <mergeCell ref="O2:P2"/>
    <mergeCell ref="F8:G8"/>
    <mergeCell ref="F9:G9"/>
    <mergeCell ref="F10:G10"/>
    <mergeCell ref="F11:G11"/>
    <mergeCell ref="H8:J8"/>
    <mergeCell ref="H9:J9"/>
    <mergeCell ref="K7:M7"/>
    <mergeCell ref="N7:P7"/>
    <mergeCell ref="K9:M9"/>
    <mergeCell ref="D10:E10"/>
    <mergeCell ref="F7:G7"/>
    <mergeCell ref="H7:J7"/>
    <mergeCell ref="B6:C6"/>
    <mergeCell ref="D6:E6"/>
    <mergeCell ref="F6:G6"/>
    <mergeCell ref="H6:J6"/>
    <mergeCell ref="B35:P35"/>
    <mergeCell ref="K6:M6"/>
    <mergeCell ref="N6:P6"/>
    <mergeCell ref="B14:P26"/>
    <mergeCell ref="B12:C12"/>
    <mergeCell ref="D12:E12"/>
    <mergeCell ref="F12:G12"/>
    <mergeCell ref="H12:J12"/>
    <mergeCell ref="K12:M12"/>
    <mergeCell ref="N12:P12"/>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18"/>
  <sheetViews>
    <sheetView zoomScalePageLayoutView="0" workbookViewId="0" topLeftCell="A1">
      <selection activeCell="A1" sqref="A1"/>
    </sheetView>
  </sheetViews>
  <sheetFormatPr defaultColWidth="9.140625" defaultRowHeight="15"/>
  <cols>
    <col min="1" max="1" width="14.00390625" style="0" customWidth="1"/>
    <col min="2" max="2" width="9.7109375" style="0" customWidth="1"/>
    <col min="4" max="4" width="9.28125" style="0" customWidth="1"/>
    <col min="7" max="7" width="4.421875" style="0" customWidth="1"/>
    <col min="9" max="9" width="5.00390625" style="0" customWidth="1"/>
    <col min="12" max="12" width="2.57421875" style="0" customWidth="1"/>
    <col min="16" max="16" width="12.00390625" style="0" customWidth="1"/>
  </cols>
  <sheetData>
    <row r="1" ht="18" customHeight="1">
      <c r="A1" s="37" t="s">
        <v>7</v>
      </c>
    </row>
    <row r="2" spans="18:19" ht="15">
      <c r="R2" s="117" t="s">
        <v>98</v>
      </c>
      <c r="S2" s="117"/>
    </row>
    <row r="4" spans="2:19" ht="15">
      <c r="B4" s="93" t="s">
        <v>5</v>
      </c>
      <c r="C4" s="93"/>
      <c r="D4" s="93"/>
      <c r="E4" s="93"/>
      <c r="F4" s="93"/>
      <c r="G4" s="93"/>
      <c r="H4" s="93"/>
      <c r="I4" s="93"/>
      <c r="J4" s="93"/>
      <c r="K4" s="93"/>
      <c r="L4" s="93"/>
      <c r="M4" s="93"/>
      <c r="N4" s="93"/>
      <c r="O4" s="93"/>
      <c r="P4" s="93"/>
      <c r="Q4" s="93"/>
      <c r="R4" s="93"/>
      <c r="S4" s="93"/>
    </row>
    <row r="6" spans="2:19" ht="46.5" customHeight="1">
      <c r="B6" s="116" t="s">
        <v>21</v>
      </c>
      <c r="C6" s="116"/>
      <c r="D6" s="116"/>
      <c r="E6" s="108" t="s">
        <v>22</v>
      </c>
      <c r="F6" s="108"/>
      <c r="G6" s="108"/>
      <c r="H6" s="108" t="s">
        <v>23</v>
      </c>
      <c r="I6" s="108"/>
      <c r="J6" s="108" t="s">
        <v>24</v>
      </c>
      <c r="K6" s="108"/>
      <c r="L6" s="108"/>
      <c r="M6" s="108" t="s">
        <v>25</v>
      </c>
      <c r="N6" s="108"/>
      <c r="O6" s="108"/>
      <c r="P6" s="4" t="s">
        <v>26</v>
      </c>
      <c r="Q6" s="108" t="s">
        <v>27</v>
      </c>
      <c r="R6" s="108"/>
      <c r="S6" s="108"/>
    </row>
    <row r="7" spans="2:19" ht="15">
      <c r="B7" s="115">
        <v>1</v>
      </c>
      <c r="C7" s="115"/>
      <c r="D7" s="115"/>
      <c r="E7" s="115">
        <v>2</v>
      </c>
      <c r="F7" s="115"/>
      <c r="G7" s="115"/>
      <c r="H7" s="115">
        <v>3</v>
      </c>
      <c r="I7" s="115"/>
      <c r="J7" s="115" t="s">
        <v>28</v>
      </c>
      <c r="K7" s="115"/>
      <c r="L7" s="115"/>
      <c r="M7" s="115" t="s">
        <v>29</v>
      </c>
      <c r="N7" s="115"/>
      <c r="O7" s="115"/>
      <c r="P7" s="3">
        <v>6</v>
      </c>
      <c r="Q7" s="115" t="s">
        <v>30</v>
      </c>
      <c r="R7" s="115"/>
      <c r="S7" s="115"/>
    </row>
    <row r="8" spans="2:20" ht="15">
      <c r="B8" s="120" t="s">
        <v>31</v>
      </c>
      <c r="C8" s="120"/>
      <c r="D8" s="120"/>
      <c r="E8" s="115">
        <v>176.75</v>
      </c>
      <c r="F8" s="115"/>
      <c r="G8" s="115"/>
      <c r="H8" s="138">
        <v>2002</v>
      </c>
      <c r="I8" s="139"/>
      <c r="J8" s="115">
        <f>ROUND(E8/H8,2)</f>
        <v>0.09</v>
      </c>
      <c r="K8" s="115"/>
      <c r="L8" s="115"/>
      <c r="M8" s="115">
        <f>AVERAGE(J8)</f>
        <v>0.09</v>
      </c>
      <c r="N8" s="115"/>
      <c r="O8" s="115"/>
      <c r="P8" s="3">
        <v>1</v>
      </c>
      <c r="Q8" s="132">
        <f>ROUND(M8*P8+M9*P9,2)</f>
        <v>0.21</v>
      </c>
      <c r="R8" s="133"/>
      <c r="S8" s="134"/>
      <c r="T8" s="147"/>
    </row>
    <row r="9" spans="2:20" ht="30.75" customHeight="1">
      <c r="B9" s="119" t="s">
        <v>80</v>
      </c>
      <c r="C9" s="119"/>
      <c r="D9" s="119"/>
      <c r="E9" s="115">
        <v>75.75</v>
      </c>
      <c r="F9" s="115"/>
      <c r="G9" s="115"/>
      <c r="H9" s="140"/>
      <c r="I9" s="141"/>
      <c r="J9" s="115">
        <f>ROUND(E9/H8,2)</f>
        <v>0.04</v>
      </c>
      <c r="K9" s="115"/>
      <c r="L9" s="115"/>
      <c r="M9" s="115">
        <f>AVERAGE(J9)</f>
        <v>0.04</v>
      </c>
      <c r="N9" s="115"/>
      <c r="O9" s="115"/>
      <c r="P9" s="3">
        <v>3</v>
      </c>
      <c r="Q9" s="135"/>
      <c r="R9" s="136"/>
      <c r="S9" s="137"/>
      <c r="T9" s="147"/>
    </row>
    <row r="10" spans="2:20" ht="29.25" customHeight="1">
      <c r="B10" s="119" t="s">
        <v>15</v>
      </c>
      <c r="C10" s="119"/>
      <c r="D10" s="119"/>
      <c r="E10" s="142">
        <v>75.75</v>
      </c>
      <c r="F10" s="143"/>
      <c r="G10" s="144"/>
      <c r="H10" s="145">
        <v>2002</v>
      </c>
      <c r="I10" s="146"/>
      <c r="J10" s="142">
        <f>ROUND(E10/H10,2)</f>
        <v>0.04</v>
      </c>
      <c r="K10" s="143"/>
      <c r="L10" s="144"/>
      <c r="M10" s="142">
        <f>AVERAGE(J10)</f>
        <v>0.04</v>
      </c>
      <c r="N10" s="143"/>
      <c r="O10" s="144"/>
      <c r="P10" s="51">
        <v>1</v>
      </c>
      <c r="Q10" s="149">
        <f>P10*M10+Q8</f>
        <v>0.25</v>
      </c>
      <c r="R10" s="149"/>
      <c r="S10" s="149"/>
      <c r="T10" s="148"/>
    </row>
    <row r="12" spans="2:18" ht="31.5" customHeight="1">
      <c r="B12" s="131" t="s">
        <v>60</v>
      </c>
      <c r="C12" s="131"/>
      <c r="D12" s="131"/>
      <c r="E12" s="131"/>
      <c r="F12" s="131"/>
      <c r="G12" s="131"/>
      <c r="H12" s="131"/>
      <c r="I12" s="131"/>
      <c r="J12" s="131"/>
      <c r="K12" s="131"/>
      <c r="L12" s="131"/>
      <c r="M12" s="131"/>
      <c r="N12" s="131"/>
      <c r="O12" s="131"/>
      <c r="P12" s="131"/>
      <c r="Q12" s="131"/>
      <c r="R12" s="131"/>
    </row>
    <row r="13" spans="2:18" ht="15.75" customHeight="1">
      <c r="B13" s="44"/>
      <c r="C13" s="44"/>
      <c r="D13" s="44"/>
      <c r="E13" s="44"/>
      <c r="F13" s="44"/>
      <c r="G13" s="44"/>
      <c r="H13" s="44"/>
      <c r="I13" s="44"/>
      <c r="J13" s="44"/>
      <c r="K13" s="44"/>
      <c r="L13" s="44"/>
      <c r="M13" s="44"/>
      <c r="N13" s="44"/>
      <c r="O13" s="44"/>
      <c r="P13" s="44"/>
      <c r="Q13" s="44"/>
      <c r="R13" s="44"/>
    </row>
    <row r="14" spans="2:8" ht="15">
      <c r="B14" s="131" t="s">
        <v>61</v>
      </c>
      <c r="C14" s="131"/>
      <c r="D14" s="131"/>
      <c r="E14" s="131"/>
      <c r="F14" s="131"/>
      <c r="G14" s="131"/>
      <c r="H14" s="131"/>
    </row>
    <row r="15" spans="2:8" ht="15">
      <c r="B15" s="44"/>
      <c r="C15" s="44"/>
      <c r="D15" s="44"/>
      <c r="E15" s="44"/>
      <c r="F15" s="44"/>
      <c r="G15" s="44"/>
      <c r="H15" s="44"/>
    </row>
    <row r="16" spans="2:18" ht="30.75" customHeight="1">
      <c r="B16" s="131" t="s">
        <v>70</v>
      </c>
      <c r="C16" s="131"/>
      <c r="D16" s="131"/>
      <c r="E16" s="131"/>
      <c r="F16" s="131"/>
      <c r="G16" s="131"/>
      <c r="H16" s="131"/>
      <c r="I16" s="131"/>
      <c r="J16" s="131"/>
      <c r="K16" s="131"/>
      <c r="L16" s="131"/>
      <c r="M16" s="131"/>
      <c r="N16" s="131"/>
      <c r="O16" s="131"/>
      <c r="P16" s="131"/>
      <c r="Q16" s="131"/>
      <c r="R16" s="131"/>
    </row>
    <row r="17" spans="2:18" ht="15.75" customHeight="1">
      <c r="B17" s="44"/>
      <c r="C17" s="44"/>
      <c r="D17" s="44"/>
      <c r="E17" s="44"/>
      <c r="F17" s="44"/>
      <c r="G17" s="44"/>
      <c r="H17" s="44"/>
      <c r="I17" s="44"/>
      <c r="J17" s="44"/>
      <c r="K17" s="44"/>
      <c r="L17" s="44"/>
      <c r="M17" s="44"/>
      <c r="N17" s="44"/>
      <c r="O17" s="44"/>
      <c r="P17" s="44"/>
      <c r="Q17" s="44"/>
      <c r="R17" s="44"/>
    </row>
    <row r="18" spans="2:18" ht="15" customHeight="1">
      <c r="B18" s="131" t="s">
        <v>67</v>
      </c>
      <c r="C18" s="131"/>
      <c r="D18" s="131"/>
      <c r="E18" s="131"/>
      <c r="F18" s="131"/>
      <c r="G18" s="131"/>
      <c r="H18" s="131"/>
      <c r="I18" s="131"/>
      <c r="J18" s="131"/>
      <c r="K18" s="131"/>
      <c r="L18" s="131"/>
      <c r="M18" s="131"/>
      <c r="N18" s="131"/>
      <c r="O18" s="131"/>
      <c r="P18" s="131"/>
      <c r="Q18" s="131"/>
      <c r="R18" s="131"/>
    </row>
  </sheetData>
  <sheetProtection/>
  <mergeCells count="35">
    <mergeCell ref="B10:D10"/>
    <mergeCell ref="E10:G10"/>
    <mergeCell ref="H10:I10"/>
    <mergeCell ref="J10:L10"/>
    <mergeCell ref="M10:O10"/>
    <mergeCell ref="T8:T10"/>
    <mergeCell ref="Q10:S10"/>
    <mergeCell ref="B4:S4"/>
    <mergeCell ref="R2:S2"/>
    <mergeCell ref="Q8:S9"/>
    <mergeCell ref="H8:I9"/>
    <mergeCell ref="B9:D9"/>
    <mergeCell ref="E9:G9"/>
    <mergeCell ref="J9:L9"/>
    <mergeCell ref="M9:O9"/>
    <mergeCell ref="B8:D8"/>
    <mergeCell ref="E8:G8"/>
    <mergeCell ref="Q6:S6"/>
    <mergeCell ref="J8:L8"/>
    <mergeCell ref="M8:O8"/>
    <mergeCell ref="B7:D7"/>
    <mergeCell ref="E7:G7"/>
    <mergeCell ref="H7:I7"/>
    <mergeCell ref="J7:L7"/>
    <mergeCell ref="M7:O7"/>
    <mergeCell ref="B14:H14"/>
    <mergeCell ref="B12:R12"/>
    <mergeCell ref="B16:R16"/>
    <mergeCell ref="B18:R18"/>
    <mergeCell ref="Q7:S7"/>
    <mergeCell ref="B6:D6"/>
    <mergeCell ref="E6:G6"/>
    <mergeCell ref="H6:I6"/>
    <mergeCell ref="J6:L6"/>
    <mergeCell ref="M6:O6"/>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0"/>
  <sheetViews>
    <sheetView tabSelected="1" zoomScalePageLayoutView="0" workbookViewId="0" topLeftCell="A1">
      <selection activeCell="H7" sqref="H7"/>
    </sheetView>
  </sheetViews>
  <sheetFormatPr defaultColWidth="9.140625" defaultRowHeight="15"/>
  <cols>
    <col min="1" max="1" width="15.28125" style="0" customWidth="1"/>
    <col min="2" max="2" width="28.7109375" style="0" customWidth="1"/>
    <col min="5" max="5" width="17.57421875" style="0" customWidth="1"/>
    <col min="6" max="6" width="29.140625" style="0" customWidth="1"/>
    <col min="7" max="7" width="85.00390625" style="0" customWidth="1"/>
    <col min="8" max="8" width="56.28125" style="0" customWidth="1"/>
  </cols>
  <sheetData>
    <row r="1" ht="18.75" customHeight="1">
      <c r="A1" s="37" t="s">
        <v>7</v>
      </c>
    </row>
    <row r="2" ht="15">
      <c r="H2" s="2" t="s">
        <v>114</v>
      </c>
    </row>
    <row r="3" spans="2:8" ht="15">
      <c r="B3" s="93" t="s">
        <v>81</v>
      </c>
      <c r="C3" s="93"/>
      <c r="D3" s="93"/>
      <c r="E3" s="93"/>
      <c r="F3" s="93"/>
      <c r="G3" s="93"/>
      <c r="H3" s="93"/>
    </row>
    <row r="5" spans="2:8" ht="48.75" customHeight="1">
      <c r="B5" s="12" t="s">
        <v>33</v>
      </c>
      <c r="C5" s="13" t="s">
        <v>34</v>
      </c>
      <c r="D5" s="13" t="s">
        <v>35</v>
      </c>
      <c r="E5" s="13" t="s">
        <v>36</v>
      </c>
      <c r="F5" s="13" t="s">
        <v>37</v>
      </c>
      <c r="G5" s="13" t="s">
        <v>38</v>
      </c>
      <c r="H5" s="14" t="s">
        <v>39</v>
      </c>
    </row>
    <row r="6" spans="2:8" ht="260.25" customHeight="1">
      <c r="B6" s="6" t="s">
        <v>14</v>
      </c>
      <c r="C6" s="7">
        <v>7.12</v>
      </c>
      <c r="D6" s="7">
        <v>1</v>
      </c>
      <c r="E6" s="7">
        <f>ROUND(1188.15/166.8,2)</f>
        <v>7.12</v>
      </c>
      <c r="F6" s="8" t="s">
        <v>53</v>
      </c>
      <c r="G6" s="9" t="s">
        <v>110</v>
      </c>
      <c r="H6" s="10" t="s">
        <v>109</v>
      </c>
    </row>
    <row r="7" spans="2:8" ht="131.25" customHeight="1">
      <c r="B7" s="6" t="s">
        <v>40</v>
      </c>
      <c r="C7" s="7"/>
      <c r="D7" s="7"/>
      <c r="E7" s="7">
        <f>ROUND(E6*10%,2)</f>
        <v>0.71</v>
      </c>
      <c r="F7" s="43" t="s">
        <v>54</v>
      </c>
      <c r="G7" s="9" t="s">
        <v>149</v>
      </c>
      <c r="H7" s="11"/>
    </row>
    <row r="8" spans="2:8" ht="34.5" customHeight="1">
      <c r="B8" s="150" t="s">
        <v>17</v>
      </c>
      <c r="C8" s="151"/>
      <c r="D8" s="152"/>
      <c r="E8" s="15">
        <f>E7+E6</f>
        <v>7.83</v>
      </c>
      <c r="F8" s="16" t="s">
        <v>75</v>
      </c>
      <c r="G8" s="17"/>
      <c r="H8" s="18"/>
    </row>
    <row r="10" spans="2:8" ht="30" customHeight="1">
      <c r="B10" s="153" t="s">
        <v>82</v>
      </c>
      <c r="C10" s="153"/>
      <c r="D10" s="153"/>
      <c r="E10" s="153"/>
      <c r="F10" s="153"/>
      <c r="G10" s="153"/>
      <c r="H10" s="153"/>
    </row>
  </sheetData>
  <sheetProtection/>
  <mergeCells count="3">
    <mergeCell ref="B8:D8"/>
    <mergeCell ref="B3:H3"/>
    <mergeCell ref="B10:H10"/>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3"/>
  <sheetViews>
    <sheetView zoomScalePageLayoutView="0" workbookViewId="0" topLeftCell="A13">
      <selection activeCell="A1" sqref="A1"/>
    </sheetView>
  </sheetViews>
  <sheetFormatPr defaultColWidth="9.140625" defaultRowHeight="15"/>
  <cols>
    <col min="1" max="1" width="14.140625" style="0" customWidth="1"/>
    <col min="2" max="2" width="26.421875" style="0" customWidth="1"/>
    <col min="3" max="3" width="10.140625" style="0" customWidth="1"/>
    <col min="4" max="4" width="12.00390625" style="0" customWidth="1"/>
    <col min="5" max="5" width="14.00390625" style="0" customWidth="1"/>
    <col min="6" max="6" width="28.7109375" style="0" customWidth="1"/>
    <col min="7" max="7" width="64.28125" style="0" customWidth="1"/>
    <col min="8" max="8" width="89.421875" style="0" customWidth="1"/>
  </cols>
  <sheetData>
    <row r="1" ht="18.75" customHeight="1">
      <c r="A1" s="37" t="s">
        <v>7</v>
      </c>
    </row>
    <row r="2" ht="15">
      <c r="H2" s="2" t="s">
        <v>97</v>
      </c>
    </row>
    <row r="4" spans="2:8" ht="15">
      <c r="B4" s="93" t="s">
        <v>92</v>
      </c>
      <c r="C4" s="93"/>
      <c r="D4" s="93"/>
      <c r="E4" s="93"/>
      <c r="F4" s="93"/>
      <c r="G4" s="93"/>
      <c r="H4" s="93"/>
    </row>
    <row r="6" spans="2:8" ht="42.75">
      <c r="B6" s="94"/>
      <c r="C6" s="95" t="s">
        <v>41</v>
      </c>
      <c r="D6" s="64" t="s">
        <v>42</v>
      </c>
      <c r="E6" s="64" t="s">
        <v>43</v>
      </c>
      <c r="F6" s="95" t="s">
        <v>44</v>
      </c>
      <c r="G6" s="96" t="s">
        <v>38</v>
      </c>
      <c r="H6" s="96" t="s">
        <v>39</v>
      </c>
    </row>
    <row r="7" spans="2:8" ht="15">
      <c r="B7" s="94"/>
      <c r="C7" s="95"/>
      <c r="D7" s="42" t="s">
        <v>45</v>
      </c>
      <c r="E7" s="42" t="s">
        <v>45</v>
      </c>
      <c r="F7" s="95"/>
      <c r="G7" s="96"/>
      <c r="H7" s="96"/>
    </row>
    <row r="8" spans="2:8" ht="132.75" customHeight="1">
      <c r="B8" s="40" t="s">
        <v>46</v>
      </c>
      <c r="C8" s="40">
        <f>SUM(C9:C11)</f>
        <v>2.5500000000000003</v>
      </c>
      <c r="D8" s="41">
        <f>SUM(D9:D11)</f>
        <v>3235.5</v>
      </c>
      <c r="E8" s="41">
        <f>E9+E10+E11</f>
        <v>107.85</v>
      </c>
      <c r="F8" s="28"/>
      <c r="G8" s="66" t="s">
        <v>47</v>
      </c>
      <c r="H8" s="66" t="s">
        <v>59</v>
      </c>
    </row>
    <row r="9" spans="2:8" ht="242.25" customHeight="1">
      <c r="B9" s="19" t="s">
        <v>14</v>
      </c>
      <c r="C9" s="20">
        <v>2.19</v>
      </c>
      <c r="D9" s="21">
        <f>E9*30</f>
        <v>2601.9</v>
      </c>
      <c r="E9" s="21">
        <f>ROUND(1188.15/1/30*2.19,2)</f>
        <v>86.73</v>
      </c>
      <c r="F9" s="58" t="s">
        <v>130</v>
      </c>
      <c r="G9" s="58" t="s">
        <v>112</v>
      </c>
      <c r="H9" s="55" t="s">
        <v>113</v>
      </c>
    </row>
    <row r="10" spans="2:8" ht="168.75" customHeight="1">
      <c r="B10" s="22" t="s">
        <v>16</v>
      </c>
      <c r="C10" s="20">
        <v>0.18</v>
      </c>
      <c r="D10" s="21">
        <f>E10*30</f>
        <v>331.5</v>
      </c>
      <c r="E10" s="21">
        <f>ROUND(1842.05/1/30*0.18,2)</f>
        <v>11.05</v>
      </c>
      <c r="F10" s="57" t="s">
        <v>57</v>
      </c>
      <c r="G10" s="38" t="s">
        <v>55</v>
      </c>
      <c r="H10" s="58" t="s">
        <v>56</v>
      </c>
    </row>
    <row r="11" spans="2:8" ht="137.25" customHeight="1">
      <c r="B11" s="22" t="s">
        <v>76</v>
      </c>
      <c r="C11" s="20">
        <v>0.18</v>
      </c>
      <c r="D11" s="21">
        <f>E11*30</f>
        <v>302.1</v>
      </c>
      <c r="E11" s="21">
        <f>ROUND(1678.58/1/30*0.18,2)</f>
        <v>10.07</v>
      </c>
      <c r="F11" s="57" t="s">
        <v>78</v>
      </c>
      <c r="G11" s="38" t="s">
        <v>77</v>
      </c>
      <c r="H11" s="58" t="s">
        <v>79</v>
      </c>
    </row>
    <row r="12" spans="2:8" ht="57" customHeight="1">
      <c r="B12" s="28" t="s">
        <v>94</v>
      </c>
      <c r="C12" s="30"/>
      <c r="D12" s="29">
        <f>E12*30</f>
        <v>376.2</v>
      </c>
      <c r="E12" s="29">
        <v>12.54</v>
      </c>
      <c r="F12" s="30" t="s">
        <v>116</v>
      </c>
      <c r="G12" s="91" t="s">
        <v>115</v>
      </c>
      <c r="H12" s="92"/>
    </row>
    <row r="13" spans="2:8" ht="19.5" customHeight="1">
      <c r="B13" s="46" t="s">
        <v>17</v>
      </c>
      <c r="C13" s="47"/>
      <c r="D13" s="41">
        <f>D12+D8</f>
        <v>3611.7</v>
      </c>
      <c r="E13" s="41">
        <f>E8+E12</f>
        <v>120.38999999999999</v>
      </c>
      <c r="F13" s="23"/>
      <c r="G13" s="24"/>
      <c r="H13" s="24"/>
    </row>
    <row r="14" ht="14.25" customHeight="1"/>
    <row r="15" ht="14.25" customHeight="1"/>
  </sheetData>
  <sheetProtection/>
  <mergeCells count="7">
    <mergeCell ref="G12:H12"/>
    <mergeCell ref="B4:H4"/>
    <mergeCell ref="B6:B7"/>
    <mergeCell ref="C6:C7"/>
    <mergeCell ref="F6:F7"/>
    <mergeCell ref="G6:G7"/>
    <mergeCell ref="H6:H7"/>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N10" sqref="N10"/>
    </sheetView>
  </sheetViews>
  <sheetFormatPr defaultColWidth="9.140625" defaultRowHeight="15"/>
  <cols>
    <col min="1" max="1" width="13.7109375" style="0" customWidth="1"/>
    <col min="2" max="2" width="19.57421875" style="0" customWidth="1"/>
    <col min="3" max="3" width="21.421875" style="0" customWidth="1"/>
    <col min="4" max="4" width="11.28125" style="0" customWidth="1"/>
    <col min="7" max="7" width="13.140625" style="0" customWidth="1"/>
  </cols>
  <sheetData>
    <row r="1" ht="17.25" customHeight="1">
      <c r="A1" s="70" t="s">
        <v>7</v>
      </c>
    </row>
    <row r="2" spans="1:8" s="54" customFormat="1" ht="17.25" customHeight="1">
      <c r="A2" s="78"/>
      <c r="G2" s="167" t="s">
        <v>96</v>
      </c>
      <c r="H2" s="167"/>
    </row>
    <row r="4" spans="2:7" ht="15.75">
      <c r="B4" s="166" t="s">
        <v>147</v>
      </c>
      <c r="C4" s="166"/>
      <c r="D4" s="166"/>
      <c r="E4" s="166"/>
      <c r="F4" s="166"/>
      <c r="G4" s="166"/>
    </row>
    <row r="6" spans="2:7" ht="15.75">
      <c r="B6" s="168" t="s">
        <v>131</v>
      </c>
      <c r="C6" s="169" t="s">
        <v>132</v>
      </c>
      <c r="D6" s="168" t="s">
        <v>133</v>
      </c>
      <c r="E6" s="168"/>
      <c r="F6" s="168"/>
      <c r="G6" s="169" t="s">
        <v>134</v>
      </c>
    </row>
    <row r="7" spans="2:7" ht="15.75">
      <c r="B7" s="168"/>
      <c r="C7" s="169"/>
      <c r="D7" s="76" t="s">
        <v>135</v>
      </c>
      <c r="E7" s="76" t="s">
        <v>136</v>
      </c>
      <c r="F7" s="76" t="s">
        <v>137</v>
      </c>
      <c r="G7" s="169"/>
    </row>
    <row r="8" spans="2:7" ht="15.75">
      <c r="B8" s="154" t="s">
        <v>138</v>
      </c>
      <c r="C8" s="155"/>
      <c r="D8" s="155"/>
      <c r="E8" s="155"/>
      <c r="F8" s="156"/>
      <c r="G8" s="75">
        <f>SUM(G9:G10)</f>
        <v>24101.28</v>
      </c>
    </row>
    <row r="9" spans="2:7" ht="36" customHeight="1">
      <c r="B9" s="72" t="s">
        <v>139</v>
      </c>
      <c r="C9" s="73">
        <v>12</v>
      </c>
      <c r="D9" s="73" t="s">
        <v>140</v>
      </c>
      <c r="E9" s="73">
        <v>7.83</v>
      </c>
      <c r="F9" s="7">
        <v>72</v>
      </c>
      <c r="G9" s="74">
        <f>F9*E9*C9</f>
        <v>6765.12</v>
      </c>
    </row>
    <row r="10" spans="2:7" ht="51.75" customHeight="1">
      <c r="B10" s="72" t="s">
        <v>141</v>
      </c>
      <c r="C10" s="73">
        <v>12</v>
      </c>
      <c r="D10" s="73" t="s">
        <v>142</v>
      </c>
      <c r="E10" s="73">
        <v>120.39</v>
      </c>
      <c r="F10" s="7">
        <v>12</v>
      </c>
      <c r="G10" s="74">
        <f>F10*E10*C10</f>
        <v>17336.16</v>
      </c>
    </row>
    <row r="11" spans="2:7" ht="15.75">
      <c r="B11" s="154" t="s">
        <v>143</v>
      </c>
      <c r="C11" s="155"/>
      <c r="D11" s="155"/>
      <c r="E11" s="155"/>
      <c r="F11" s="156"/>
      <c r="G11" s="75">
        <f>SUM(G12:G13)</f>
        <v>71199.84000000001</v>
      </c>
    </row>
    <row r="12" spans="2:7" ht="35.25" customHeight="1">
      <c r="B12" s="72" t="s">
        <v>139</v>
      </c>
      <c r="C12" s="73">
        <v>38</v>
      </c>
      <c r="D12" s="73" t="s">
        <v>140</v>
      </c>
      <c r="E12" s="73">
        <v>7.83</v>
      </c>
      <c r="F12" s="7">
        <v>72</v>
      </c>
      <c r="G12" s="74">
        <f>F12*E12*C12</f>
        <v>21422.88</v>
      </c>
    </row>
    <row r="13" spans="2:7" ht="48" customHeight="1">
      <c r="B13" s="72" t="s">
        <v>141</v>
      </c>
      <c r="C13" s="7">
        <v>38</v>
      </c>
      <c r="D13" s="73" t="s">
        <v>142</v>
      </c>
      <c r="E13" s="7">
        <v>109.16</v>
      </c>
      <c r="F13" s="7">
        <v>12</v>
      </c>
      <c r="G13" s="74">
        <f>F13*E13*C13</f>
        <v>49776.96000000001</v>
      </c>
    </row>
    <row r="14" spans="2:7" ht="32.25" customHeight="1">
      <c r="B14" s="157" t="s">
        <v>144</v>
      </c>
      <c r="C14" s="158"/>
      <c r="D14" s="158"/>
      <c r="E14" s="158"/>
      <c r="F14" s="159"/>
      <c r="G14" s="77">
        <f>G8+G11</f>
        <v>95301.12000000001</v>
      </c>
    </row>
    <row r="15" spans="2:7" ht="15" customHeight="1">
      <c r="B15" s="160" t="s">
        <v>145</v>
      </c>
      <c r="C15" s="161"/>
      <c r="D15" s="161"/>
      <c r="E15" s="161"/>
      <c r="F15" s="162"/>
      <c r="G15" s="71">
        <v>95450</v>
      </c>
    </row>
    <row r="16" spans="2:7" ht="15.75">
      <c r="B16" s="163" t="s">
        <v>146</v>
      </c>
      <c r="C16" s="164"/>
      <c r="D16" s="164"/>
      <c r="E16" s="164"/>
      <c r="F16" s="165"/>
      <c r="G16" s="71">
        <f>G15-G14</f>
        <v>148.8799999999901</v>
      </c>
    </row>
  </sheetData>
  <sheetProtection/>
  <mergeCells count="11">
    <mergeCell ref="G2:H2"/>
    <mergeCell ref="B6:B7"/>
    <mergeCell ref="C6:C7"/>
    <mergeCell ref="D6:F6"/>
    <mergeCell ref="G6:G7"/>
    <mergeCell ref="B8:F8"/>
    <mergeCell ref="B11:F11"/>
    <mergeCell ref="B14:F14"/>
    <mergeCell ref="B15:F15"/>
    <mergeCell ref="B16:F16"/>
    <mergeCell ref="B4:G4"/>
  </mergeCells>
  <hyperlinks>
    <hyperlink ref="A1" location="SATURS!A1" display="UZ SATURU"/>
  </hyperlinks>
  <printOptions/>
  <pageMargins left="0.7" right="0.7" top="0.75" bottom="0.75" header="0.3" footer="0.3"/>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H13"/>
  <sheetViews>
    <sheetView zoomScalePageLayoutView="0" workbookViewId="0" topLeftCell="A10">
      <selection activeCell="A1" sqref="A1"/>
    </sheetView>
  </sheetViews>
  <sheetFormatPr defaultColWidth="9.140625" defaultRowHeight="15"/>
  <cols>
    <col min="1" max="1" width="14.00390625" style="0" customWidth="1"/>
    <col min="2" max="2" width="26.28125" style="0" customWidth="1"/>
    <col min="3" max="3" width="11.28125" style="0" customWidth="1"/>
    <col min="4" max="4" width="12.57421875" style="0" customWidth="1"/>
    <col min="5" max="5" width="16.421875" style="0" customWidth="1"/>
    <col min="6" max="6" width="32.57421875" style="0" customWidth="1"/>
    <col min="7" max="7" width="61.7109375" style="0" customWidth="1"/>
    <col min="8" max="8" width="84.7109375" style="0" customWidth="1"/>
  </cols>
  <sheetData>
    <row r="1" ht="17.25" customHeight="1">
      <c r="A1" s="52" t="s">
        <v>7</v>
      </c>
    </row>
    <row r="2" ht="15">
      <c r="H2" s="2" t="s">
        <v>122</v>
      </c>
    </row>
    <row r="4" spans="2:8" ht="15">
      <c r="B4" s="93" t="s">
        <v>88</v>
      </c>
      <c r="C4" s="93"/>
      <c r="D4" s="93"/>
      <c r="E4" s="93"/>
      <c r="F4" s="93"/>
      <c r="G4" s="93"/>
      <c r="H4" s="93"/>
    </row>
    <row r="6" spans="2:8" ht="47.25" customHeight="1">
      <c r="B6" s="170"/>
      <c r="C6" s="171" t="s">
        <v>41</v>
      </c>
      <c r="D6" s="25" t="s">
        <v>42</v>
      </c>
      <c r="E6" s="25" t="s">
        <v>43</v>
      </c>
      <c r="F6" s="171" t="s">
        <v>44</v>
      </c>
      <c r="G6" s="172" t="s">
        <v>38</v>
      </c>
      <c r="H6" s="172" t="s">
        <v>39</v>
      </c>
    </row>
    <row r="7" spans="2:8" ht="15">
      <c r="B7" s="170"/>
      <c r="C7" s="171"/>
      <c r="D7" s="26" t="s">
        <v>45</v>
      </c>
      <c r="E7" s="26" t="s">
        <v>45</v>
      </c>
      <c r="F7" s="171"/>
      <c r="G7" s="172"/>
      <c r="H7" s="172"/>
    </row>
    <row r="8" spans="2:8" ht="105.75" customHeight="1">
      <c r="B8" s="28" t="s">
        <v>46</v>
      </c>
      <c r="C8" s="28">
        <f>SUM(C9:C10)</f>
        <v>4.56</v>
      </c>
      <c r="D8" s="29">
        <f>SUM(D9:D10)</f>
        <v>5535.6</v>
      </c>
      <c r="E8" s="29">
        <f>SUM(E9:E10)</f>
        <v>184.52</v>
      </c>
      <c r="F8" s="28"/>
      <c r="G8" s="66" t="s">
        <v>47</v>
      </c>
      <c r="H8" s="53" t="s">
        <v>83</v>
      </c>
    </row>
    <row r="9" spans="2:8" ht="153.75" customHeight="1">
      <c r="B9" s="19" t="s">
        <v>14</v>
      </c>
      <c r="C9" s="20">
        <v>4.38</v>
      </c>
      <c r="D9" s="21">
        <f>E9*30</f>
        <v>5204.1</v>
      </c>
      <c r="E9" s="21">
        <f>ROUND(1188.15/1/30*4.38,2)</f>
        <v>173.47</v>
      </c>
      <c r="F9" s="60" t="s">
        <v>84</v>
      </c>
      <c r="G9" s="59" t="s">
        <v>117</v>
      </c>
      <c r="H9" s="59" t="s">
        <v>118</v>
      </c>
    </row>
    <row r="10" spans="2:8" ht="135" customHeight="1">
      <c r="B10" s="22" t="s">
        <v>16</v>
      </c>
      <c r="C10" s="20">
        <v>0.18</v>
      </c>
      <c r="D10" s="21">
        <f>E10*30</f>
        <v>331.5</v>
      </c>
      <c r="E10" s="21">
        <f>ROUND(1842.05/1/30*0.18,2)</f>
        <v>11.05</v>
      </c>
      <c r="F10" s="57" t="s">
        <v>57</v>
      </c>
      <c r="G10" s="38" t="s">
        <v>86</v>
      </c>
      <c r="H10" s="55" t="s">
        <v>85</v>
      </c>
    </row>
    <row r="11" spans="2:8" s="54" customFormat="1" ht="135" customHeight="1">
      <c r="B11" s="22" t="s">
        <v>76</v>
      </c>
      <c r="C11" s="20">
        <v>0.18</v>
      </c>
      <c r="D11" s="21">
        <f>E11*30</f>
        <v>302.1</v>
      </c>
      <c r="E11" s="21">
        <f>ROUND(1678.58/1/30*0.18,2)</f>
        <v>10.07</v>
      </c>
      <c r="F11" s="57" t="s">
        <v>78</v>
      </c>
      <c r="G11" s="38" t="s">
        <v>77</v>
      </c>
      <c r="H11" s="58" t="s">
        <v>79</v>
      </c>
    </row>
    <row r="12" spans="2:8" ht="68.25" customHeight="1">
      <c r="B12" s="28" t="s">
        <v>94</v>
      </c>
      <c r="C12" s="30"/>
      <c r="D12" s="29">
        <f>E12*30</f>
        <v>658.8000000000001</v>
      </c>
      <c r="E12" s="29">
        <v>21.96</v>
      </c>
      <c r="F12" s="31" t="s">
        <v>129</v>
      </c>
      <c r="G12" s="91" t="s">
        <v>119</v>
      </c>
      <c r="H12" s="92"/>
    </row>
    <row r="13" spans="2:8" ht="15">
      <c r="B13" s="32" t="s">
        <v>17</v>
      </c>
      <c r="C13" s="33"/>
      <c r="D13" s="27">
        <f>D12+D8</f>
        <v>6194.400000000001</v>
      </c>
      <c r="E13" s="27">
        <f>E12+E8</f>
        <v>206.48000000000002</v>
      </c>
      <c r="F13" s="23"/>
      <c r="G13" s="24"/>
      <c r="H13" s="24"/>
    </row>
  </sheetData>
  <sheetProtection/>
  <mergeCells count="7">
    <mergeCell ref="G12:H12"/>
    <mergeCell ref="B4:H4"/>
    <mergeCell ref="B6:B7"/>
    <mergeCell ref="C6:C7"/>
    <mergeCell ref="F6:F7"/>
    <mergeCell ref="G6:G7"/>
    <mergeCell ref="H6:H7"/>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27"/>
  <sheetViews>
    <sheetView zoomScalePageLayoutView="0" workbookViewId="0" topLeftCell="A1">
      <selection activeCell="A1" sqref="A1"/>
    </sheetView>
  </sheetViews>
  <sheetFormatPr defaultColWidth="9.140625" defaultRowHeight="15"/>
  <cols>
    <col min="1" max="1" width="14.28125" style="0" customWidth="1"/>
  </cols>
  <sheetData>
    <row r="1" ht="18.75" customHeight="1">
      <c r="A1" s="37" t="s">
        <v>7</v>
      </c>
    </row>
    <row r="2" spans="15:16" ht="15">
      <c r="O2" s="117" t="s">
        <v>123</v>
      </c>
      <c r="P2" s="117"/>
    </row>
    <row r="4" spans="2:16" ht="15">
      <c r="B4" s="93" t="s">
        <v>18</v>
      </c>
      <c r="C4" s="93"/>
      <c r="D4" s="93"/>
      <c r="E4" s="93"/>
      <c r="F4" s="93"/>
      <c r="G4" s="93"/>
      <c r="H4" s="93"/>
      <c r="I4" s="93"/>
      <c r="J4" s="93"/>
      <c r="K4" s="93"/>
      <c r="L4" s="93"/>
      <c r="M4" s="93"/>
      <c r="N4" s="93"/>
      <c r="O4" s="93"/>
      <c r="P4" s="93"/>
    </row>
    <row r="6" spans="2:16" ht="45" customHeight="1">
      <c r="B6" s="116" t="s">
        <v>8</v>
      </c>
      <c r="C6" s="116"/>
      <c r="D6" s="108" t="s">
        <v>9</v>
      </c>
      <c r="E6" s="108"/>
      <c r="F6" s="108" t="s">
        <v>10</v>
      </c>
      <c r="G6" s="108"/>
      <c r="H6" s="108" t="s">
        <v>11</v>
      </c>
      <c r="I6" s="108"/>
      <c r="J6" s="108"/>
      <c r="K6" s="108" t="s">
        <v>12</v>
      </c>
      <c r="L6" s="108"/>
      <c r="M6" s="108"/>
      <c r="N6" s="109" t="s">
        <v>13</v>
      </c>
      <c r="O6" s="109"/>
      <c r="P6" s="109"/>
    </row>
    <row r="7" spans="2:16" ht="15">
      <c r="B7" s="115">
        <v>1</v>
      </c>
      <c r="C7" s="115"/>
      <c r="D7" s="115">
        <v>2</v>
      </c>
      <c r="E7" s="115"/>
      <c r="F7" s="115">
        <v>3</v>
      </c>
      <c r="G7" s="115"/>
      <c r="H7" s="115" t="s">
        <v>64</v>
      </c>
      <c r="I7" s="115"/>
      <c r="J7" s="115"/>
      <c r="K7" s="115" t="s">
        <v>19</v>
      </c>
      <c r="L7" s="115"/>
      <c r="M7" s="115"/>
      <c r="N7" s="115" t="s">
        <v>20</v>
      </c>
      <c r="O7" s="115"/>
      <c r="P7" s="115"/>
    </row>
    <row r="8" spans="2:16" ht="31.5" customHeight="1">
      <c r="B8" s="119" t="s">
        <v>14</v>
      </c>
      <c r="C8" s="119"/>
      <c r="D8" s="114">
        <v>1</v>
      </c>
      <c r="E8" s="114"/>
      <c r="F8" s="114">
        <v>4.38</v>
      </c>
      <c r="G8" s="114"/>
      <c r="H8" s="114">
        <f>ROUND(F8*213.43,2)</f>
        <v>934.82</v>
      </c>
      <c r="I8" s="114"/>
      <c r="J8" s="114"/>
      <c r="K8" s="114">
        <f>ROUND(H8/D8,2)</f>
        <v>934.82</v>
      </c>
      <c r="L8" s="114"/>
      <c r="M8" s="114"/>
      <c r="N8" s="114">
        <f>ROUND(K8/365,2)</f>
        <v>2.56</v>
      </c>
      <c r="O8" s="114"/>
      <c r="P8" s="114"/>
    </row>
    <row r="9" spans="2:16" ht="15">
      <c r="B9" s="120" t="s">
        <v>15</v>
      </c>
      <c r="C9" s="120"/>
      <c r="D9" s="114">
        <v>1</v>
      </c>
      <c r="E9" s="114"/>
      <c r="F9" s="114">
        <v>0.18</v>
      </c>
      <c r="G9" s="114"/>
      <c r="H9" s="114">
        <f>ROUND(F9*213.43,2)</f>
        <v>38.42</v>
      </c>
      <c r="I9" s="114"/>
      <c r="J9" s="114"/>
      <c r="K9" s="114">
        <f>ROUND(H9/D9,2)</f>
        <v>38.42</v>
      </c>
      <c r="L9" s="114"/>
      <c r="M9" s="114"/>
      <c r="N9" s="114">
        <f>ROUND(K9/365,2)</f>
        <v>0.11</v>
      </c>
      <c r="O9" s="114"/>
      <c r="P9" s="114"/>
    </row>
    <row r="10" spans="2:16" ht="44.25" customHeight="1">
      <c r="B10" s="119" t="s">
        <v>16</v>
      </c>
      <c r="C10" s="119"/>
      <c r="D10" s="114">
        <v>1</v>
      </c>
      <c r="E10" s="114"/>
      <c r="F10" s="114">
        <v>0.18</v>
      </c>
      <c r="G10" s="114"/>
      <c r="H10" s="114">
        <f>ROUND(F10*213.43,2)</f>
        <v>38.42</v>
      </c>
      <c r="I10" s="114"/>
      <c r="J10" s="114"/>
      <c r="K10" s="114">
        <f>ROUND(H10/D10,2)</f>
        <v>38.42</v>
      </c>
      <c r="L10" s="114"/>
      <c r="M10" s="114"/>
      <c r="N10" s="114">
        <f>ROUND(K10/365,2)</f>
        <v>0.11</v>
      </c>
      <c r="O10" s="114"/>
      <c r="P10" s="114"/>
    </row>
    <row r="11" spans="2:16" ht="15">
      <c r="B11" s="174" t="s">
        <v>17</v>
      </c>
      <c r="C11" s="174"/>
      <c r="D11" s="113">
        <v>1</v>
      </c>
      <c r="E11" s="113"/>
      <c r="F11" s="113">
        <f>F8+F9+F10</f>
        <v>4.739999999999999</v>
      </c>
      <c r="G11" s="113"/>
      <c r="H11" s="113">
        <f>H8+H9+H10</f>
        <v>1011.66</v>
      </c>
      <c r="I11" s="113"/>
      <c r="J11" s="113"/>
      <c r="K11" s="113">
        <f>K8+K9+K10</f>
        <v>1011.66</v>
      </c>
      <c r="L11" s="113"/>
      <c r="M11" s="113"/>
      <c r="N11" s="113">
        <f>N8+N9+N10</f>
        <v>2.78</v>
      </c>
      <c r="O11" s="113"/>
      <c r="P11" s="113"/>
    </row>
    <row r="13" spans="2:16" ht="15">
      <c r="B13" s="173" t="s">
        <v>63</v>
      </c>
      <c r="C13" s="173"/>
      <c r="D13" s="173"/>
      <c r="E13" s="173"/>
      <c r="F13" s="173"/>
      <c r="G13" s="173"/>
      <c r="H13" s="173"/>
      <c r="I13" s="173"/>
      <c r="J13" s="173"/>
      <c r="K13" s="173"/>
      <c r="L13" s="173"/>
      <c r="M13" s="173"/>
      <c r="N13" s="173"/>
      <c r="O13" s="173"/>
      <c r="P13" s="173"/>
    </row>
    <row r="14" spans="2:16" ht="15">
      <c r="B14" s="173"/>
      <c r="C14" s="173"/>
      <c r="D14" s="173"/>
      <c r="E14" s="173"/>
      <c r="F14" s="173"/>
      <c r="G14" s="173"/>
      <c r="H14" s="173"/>
      <c r="I14" s="173"/>
      <c r="J14" s="173"/>
      <c r="K14" s="173"/>
      <c r="L14" s="173"/>
      <c r="M14" s="173"/>
      <c r="N14" s="173"/>
      <c r="O14" s="173"/>
      <c r="P14" s="173"/>
    </row>
    <row r="15" spans="2:16" ht="15">
      <c r="B15" s="173"/>
      <c r="C15" s="173"/>
      <c r="D15" s="173"/>
      <c r="E15" s="173"/>
      <c r="F15" s="173"/>
      <c r="G15" s="173"/>
      <c r="H15" s="173"/>
      <c r="I15" s="173"/>
      <c r="J15" s="173"/>
      <c r="K15" s="173"/>
      <c r="L15" s="173"/>
      <c r="M15" s="173"/>
      <c r="N15" s="173"/>
      <c r="O15" s="173"/>
      <c r="P15" s="173"/>
    </row>
    <row r="16" spans="2:16" ht="15">
      <c r="B16" s="173"/>
      <c r="C16" s="173"/>
      <c r="D16" s="173"/>
      <c r="E16" s="173"/>
      <c r="F16" s="173"/>
      <c r="G16" s="173"/>
      <c r="H16" s="173"/>
      <c r="I16" s="173"/>
      <c r="J16" s="173"/>
      <c r="K16" s="173"/>
      <c r="L16" s="173"/>
      <c r="M16" s="173"/>
      <c r="N16" s="173"/>
      <c r="O16" s="173"/>
      <c r="P16" s="173"/>
    </row>
    <row r="17" spans="2:16" ht="37.5" customHeight="1">
      <c r="B17" s="173"/>
      <c r="C17" s="173"/>
      <c r="D17" s="173"/>
      <c r="E17" s="173"/>
      <c r="F17" s="173"/>
      <c r="G17" s="173"/>
      <c r="H17" s="173"/>
      <c r="I17" s="173"/>
      <c r="J17" s="173"/>
      <c r="K17" s="173"/>
      <c r="L17" s="173"/>
      <c r="M17" s="173"/>
      <c r="N17" s="173"/>
      <c r="O17" s="173"/>
      <c r="P17" s="173"/>
    </row>
    <row r="19" spans="2:6" ht="48" customHeight="1">
      <c r="B19" s="125" t="s">
        <v>74</v>
      </c>
      <c r="C19" s="126"/>
      <c r="D19" s="126"/>
      <c r="E19" s="127"/>
      <c r="F19" s="48">
        <v>18.45</v>
      </c>
    </row>
    <row r="20" spans="2:6" ht="32.25" customHeight="1">
      <c r="B20" s="125" t="s">
        <v>128</v>
      </c>
      <c r="C20" s="126"/>
      <c r="D20" s="126"/>
      <c r="E20" s="127"/>
      <c r="F20" s="49">
        <v>2.78</v>
      </c>
    </row>
    <row r="21" spans="2:6" ht="31.5" customHeight="1">
      <c r="B21" s="125" t="s">
        <v>124</v>
      </c>
      <c r="C21" s="126"/>
      <c r="D21" s="126"/>
      <c r="E21" s="127"/>
      <c r="F21" s="49">
        <v>0.4</v>
      </c>
    </row>
    <row r="22" spans="2:6" ht="31.5" customHeight="1">
      <c r="B22" s="125" t="s">
        <v>127</v>
      </c>
      <c r="C22" s="126"/>
      <c r="D22" s="126"/>
      <c r="E22" s="127"/>
      <c r="F22" s="48">
        <v>0.33</v>
      </c>
    </row>
    <row r="23" spans="2:6" ht="46.5" customHeight="1">
      <c r="B23" s="128" t="s">
        <v>71</v>
      </c>
      <c r="C23" s="129"/>
      <c r="D23" s="129"/>
      <c r="E23" s="130"/>
      <c r="F23" s="50">
        <f>F19+F20+F21+F22</f>
        <v>21.959999999999997</v>
      </c>
    </row>
    <row r="25" spans="2:16" ht="78.75" customHeight="1">
      <c r="B25" s="173" t="s">
        <v>106</v>
      </c>
      <c r="C25" s="173"/>
      <c r="D25" s="173"/>
      <c r="E25" s="173"/>
      <c r="F25" s="173"/>
      <c r="G25" s="173"/>
      <c r="H25" s="173"/>
      <c r="I25" s="173"/>
      <c r="J25" s="173"/>
      <c r="K25" s="173"/>
      <c r="L25" s="173"/>
      <c r="M25" s="173"/>
      <c r="N25" s="173"/>
      <c r="O25" s="173"/>
      <c r="P25" s="173"/>
    </row>
    <row r="26" spans="2:16" ht="15">
      <c r="B26" s="65"/>
      <c r="C26" s="65"/>
      <c r="D26" s="65"/>
      <c r="E26" s="65"/>
      <c r="F26" s="65"/>
      <c r="G26" s="65"/>
      <c r="H26" s="65"/>
      <c r="I26" s="65"/>
      <c r="J26" s="65"/>
      <c r="K26" s="65"/>
      <c r="L26" s="65"/>
      <c r="M26" s="65"/>
      <c r="N26" s="65"/>
      <c r="O26" s="65"/>
      <c r="P26" s="65"/>
    </row>
    <row r="27" spans="2:16" ht="40.5" customHeight="1">
      <c r="B27" s="173" t="s">
        <v>120</v>
      </c>
      <c r="C27" s="173"/>
      <c r="D27" s="173"/>
      <c r="E27" s="173"/>
      <c r="F27" s="173"/>
      <c r="G27" s="173"/>
      <c r="H27" s="173"/>
      <c r="I27" s="173"/>
      <c r="J27" s="173"/>
      <c r="K27" s="173"/>
      <c r="L27" s="173"/>
      <c r="M27" s="173"/>
      <c r="N27" s="173"/>
      <c r="O27" s="173"/>
      <c r="P27" s="173"/>
    </row>
  </sheetData>
  <sheetProtection/>
  <mergeCells count="46">
    <mergeCell ref="B21:E21"/>
    <mergeCell ref="B22:E22"/>
    <mergeCell ref="B23:E23"/>
    <mergeCell ref="B13:P17"/>
    <mergeCell ref="O2:P2"/>
    <mergeCell ref="B4:P4"/>
    <mergeCell ref="B6:C6"/>
    <mergeCell ref="D6:E6"/>
    <mergeCell ref="F6:G6"/>
    <mergeCell ref="H6:J6"/>
    <mergeCell ref="K6:M6"/>
    <mergeCell ref="N6:P6"/>
    <mergeCell ref="B7:C7"/>
    <mergeCell ref="D7:E7"/>
    <mergeCell ref="F7:G7"/>
    <mergeCell ref="H7:J7"/>
    <mergeCell ref="K7:M7"/>
    <mergeCell ref="N7:P7"/>
    <mergeCell ref="B8:C8"/>
    <mergeCell ref="D8:E8"/>
    <mergeCell ref="F8:G8"/>
    <mergeCell ref="H8:J8"/>
    <mergeCell ref="K8:M8"/>
    <mergeCell ref="N8:P8"/>
    <mergeCell ref="B9:C9"/>
    <mergeCell ref="D9:E9"/>
    <mergeCell ref="F9:G9"/>
    <mergeCell ref="H9:J9"/>
    <mergeCell ref="K9:M9"/>
    <mergeCell ref="N9:P9"/>
    <mergeCell ref="B10:C10"/>
    <mergeCell ref="D10:E10"/>
    <mergeCell ref="F10:G10"/>
    <mergeCell ref="H10:J10"/>
    <mergeCell ref="K10:M10"/>
    <mergeCell ref="N10:P10"/>
    <mergeCell ref="B25:P25"/>
    <mergeCell ref="B27:P27"/>
    <mergeCell ref="B11:C11"/>
    <mergeCell ref="D11:E11"/>
    <mergeCell ref="F11:G11"/>
    <mergeCell ref="H11:J11"/>
    <mergeCell ref="K11:M11"/>
    <mergeCell ref="N11:P11"/>
    <mergeCell ref="B19:E19"/>
    <mergeCell ref="B20:E20"/>
  </mergeCells>
  <hyperlinks>
    <hyperlink ref="A1" location="SATURS!A1" display="UZ SATURU"/>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dc:creator>
  <cp:keywords/>
  <dc:description/>
  <cp:lastModifiedBy>Lilita Cirule</cp:lastModifiedBy>
  <cp:lastPrinted>2021-09-06T13:26:42Z</cp:lastPrinted>
  <dcterms:created xsi:type="dcterms:W3CDTF">2021-08-12T13:01:54Z</dcterms:created>
  <dcterms:modified xsi:type="dcterms:W3CDTF">2021-09-14T07:19:36Z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