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c-skol-01.lm.local\LMshared\MIGSPASP_Baltina_MIG\1_6_GRT_9_nod_precizēta_metodika\Vadibai_iesnegtais_saskanosanai_112021\Publicētais_variants\"/>
    </mc:Choice>
  </mc:AlternateContent>
  <xr:revisionPtr revIDLastSave="0" documentId="8_{68B4E950-A234-4916-B05F-DA404026EDCE}" xr6:coauthVersionLast="47" xr6:coauthVersionMax="47" xr10:uidLastSave="{00000000-0000-0000-0000-000000000000}"/>
  <bookViews>
    <workbookView xWindow="-120" yWindow="-120" windowWidth="29040" windowHeight="15840" activeTab="1" xr2:uid="{00000000-000D-0000-FFFF-FFFF00000000}"/>
  </bookViews>
  <sheets>
    <sheet name="3_1.1.pielikums" sheetId="5" r:id="rId1"/>
    <sheet name="3.1.2.pielikums" sheetId="8" r:id="rId2"/>
    <sheet name="3.2._pielikums" sheetId="6" r:id="rId3"/>
    <sheet name="3.3.pielikums" sheetId="7" r:id="rId4"/>
    <sheet name="3.4.1.pielikums" sheetId="9" r:id="rId5"/>
    <sheet name="3.4.2.pielikums" sheetId="19" r:id="rId6"/>
    <sheet name="3.5.pielikums" sheetId="10" r:id="rId7"/>
    <sheet name="3.6.pielikums" sheetId="11" r:id="rId8"/>
    <sheet name="3.7.pielikums" sheetId="12" r:id="rId9"/>
    <sheet name="3.8.pielikums" sheetId="13" r:id="rId10"/>
    <sheet name="3.9.pielikums" sheetId="15" r:id="rId11"/>
    <sheet name="3.10.pielikums" sheetId="20" r:id="rId12"/>
    <sheet name="3.11.pielikums" sheetId="17" r:id="rId13"/>
  </sheets>
  <definedNames>
    <definedName name="_ftn1" localSheetId="0">'3_1.1.pielikums'!#REF!</definedName>
    <definedName name="_ftnref1" localSheetId="0">'3_1.1.pielikums'!#REF!</definedName>
    <definedName name="_Hlk55470704" localSheetId="0">'3_1.1.pielikums'!#REF!</definedName>
    <definedName name="_xlnm.Print_Titles" localSheetId="0">'3_1.1.pielikums'!$5:$8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5" i="17" l="1"/>
  <c r="D10" i="20"/>
  <c r="G47" i="15" l="1"/>
  <c r="F47" i="15" s="1"/>
  <c r="E47" i="15" s="1"/>
  <c r="D47" i="15" s="1"/>
  <c r="C47" i="15" s="1"/>
  <c r="H47" i="15"/>
  <c r="G45" i="15"/>
  <c r="F45" i="15" s="1"/>
  <c r="E45" i="15" s="1"/>
  <c r="D45" i="15" s="1"/>
  <c r="C45" i="15" s="1"/>
  <c r="H45" i="15"/>
  <c r="F43" i="15"/>
  <c r="E43" i="15" s="1"/>
  <c r="D43" i="15" s="1"/>
  <c r="C43" i="15" s="1"/>
  <c r="G43" i="15"/>
  <c r="H43" i="15"/>
  <c r="G41" i="15"/>
  <c r="F41" i="15" s="1"/>
  <c r="E41" i="15" s="1"/>
  <c r="D41" i="15" s="1"/>
  <c r="C41" i="15" s="1"/>
  <c r="H41" i="15"/>
  <c r="H42" i="15" l="1"/>
  <c r="G45" i="17"/>
  <c r="H45" i="17"/>
  <c r="G41" i="17"/>
  <c r="H41" i="17"/>
  <c r="G37" i="17"/>
  <c r="H37" i="17"/>
  <c r="I42" i="15"/>
  <c r="H48" i="15"/>
  <c r="I48" i="15"/>
  <c r="H46" i="15"/>
  <c r="I46" i="15"/>
  <c r="H44" i="15"/>
  <c r="I44" i="15"/>
  <c r="D13" i="17"/>
  <c r="D12" i="17"/>
  <c r="D11" i="17"/>
  <c r="D10" i="17"/>
  <c r="H33" i="17"/>
  <c r="C51" i="17"/>
  <c r="D51" i="17"/>
  <c r="E51" i="17"/>
  <c r="F51" i="17"/>
  <c r="G51" i="17"/>
  <c r="H51" i="17"/>
  <c r="B51" i="17"/>
  <c r="F51" i="20"/>
  <c r="D13" i="20"/>
  <c r="D12" i="20"/>
  <c r="H42" i="20" s="1"/>
  <c r="D11" i="20"/>
  <c r="F38" i="20" s="1"/>
  <c r="D34" i="20"/>
  <c r="D35" i="20" s="1"/>
  <c r="B33" i="20"/>
  <c r="C33" i="20"/>
  <c r="D33" i="20"/>
  <c r="E33" i="20"/>
  <c r="E50" i="20" s="1"/>
  <c r="F33" i="20"/>
  <c r="G33" i="20"/>
  <c r="H33" i="20"/>
  <c r="C14" i="20"/>
  <c r="C14" i="17"/>
  <c r="B21" i="17"/>
  <c r="D21" i="17" s="1"/>
  <c r="H50" i="20"/>
  <c r="G50" i="20"/>
  <c r="D50" i="20"/>
  <c r="C50" i="20"/>
  <c r="H45" i="20"/>
  <c r="G45" i="20"/>
  <c r="F45" i="20"/>
  <c r="E45" i="20"/>
  <c r="D45" i="20"/>
  <c r="C45" i="20"/>
  <c r="B45" i="20"/>
  <c r="H41" i="20"/>
  <c r="G41" i="20"/>
  <c r="F41" i="20"/>
  <c r="E41" i="20"/>
  <c r="D41" i="20"/>
  <c r="C41" i="20"/>
  <c r="B41" i="20"/>
  <c r="H37" i="20"/>
  <c r="G37" i="20"/>
  <c r="F37" i="20"/>
  <c r="E37" i="20"/>
  <c r="D37" i="20"/>
  <c r="C37" i="20"/>
  <c r="B37" i="20"/>
  <c r="B21" i="20"/>
  <c r="D21" i="20" s="1"/>
  <c r="C51" i="20" s="1"/>
  <c r="E52" i="20" l="1"/>
  <c r="B51" i="20"/>
  <c r="E51" i="20"/>
  <c r="F39" i="20"/>
  <c r="H51" i="20"/>
  <c r="D51" i="20"/>
  <c r="D52" i="20" s="1"/>
  <c r="C52" i="20"/>
  <c r="G51" i="20"/>
  <c r="G52" i="20" s="1"/>
  <c r="G33" i="17"/>
  <c r="F34" i="20"/>
  <c r="F35" i="20" s="1"/>
  <c r="G34" i="20"/>
  <c r="G35" i="20" s="1"/>
  <c r="H43" i="20"/>
  <c r="E42" i="20"/>
  <c r="E43" i="20" s="1"/>
  <c r="F42" i="20"/>
  <c r="F43" i="20" s="1"/>
  <c r="B42" i="20"/>
  <c r="B43" i="20" s="1"/>
  <c r="H34" i="20"/>
  <c r="H35" i="20" s="1"/>
  <c r="C34" i="20"/>
  <c r="C35" i="20" s="1"/>
  <c r="E38" i="20"/>
  <c r="E39" i="20" s="1"/>
  <c r="H38" i="20"/>
  <c r="H39" i="20" s="1"/>
  <c r="D38" i="20"/>
  <c r="D39" i="20" s="1"/>
  <c r="G38" i="20"/>
  <c r="G39" i="20" s="1"/>
  <c r="G48" i="20" s="1"/>
  <c r="C38" i="20"/>
  <c r="C39" i="20" s="1"/>
  <c r="G46" i="20"/>
  <c r="G47" i="20" s="1"/>
  <c r="C46" i="20"/>
  <c r="C47" i="20" s="1"/>
  <c r="F46" i="20"/>
  <c r="F47" i="20" s="1"/>
  <c r="B46" i="20"/>
  <c r="B47" i="20" s="1"/>
  <c r="E46" i="20"/>
  <c r="E47" i="20" s="1"/>
  <c r="H46" i="20"/>
  <c r="H47" i="20" s="1"/>
  <c r="D46" i="20"/>
  <c r="D47" i="20" s="1"/>
  <c r="B50" i="20"/>
  <c r="F50" i="20"/>
  <c r="F52" i="20" s="1"/>
  <c r="B38" i="20"/>
  <c r="B39" i="20" s="1"/>
  <c r="E34" i="20"/>
  <c r="E35" i="20" s="1"/>
  <c r="C42" i="20"/>
  <c r="C43" i="20" s="1"/>
  <c r="G42" i="20"/>
  <c r="G43" i="20" s="1"/>
  <c r="B34" i="20"/>
  <c r="B35" i="20" s="1"/>
  <c r="B48" i="20" s="1"/>
  <c r="D42" i="20"/>
  <c r="D43" i="20" s="1"/>
  <c r="B52" i="20" l="1"/>
  <c r="F48" i="20"/>
  <c r="F53" i="20" s="1"/>
  <c r="F54" i="20" s="1"/>
  <c r="H48" i="20"/>
  <c r="D48" i="20"/>
  <c r="D53" i="20" s="1"/>
  <c r="C48" i="20"/>
  <c r="C53" i="20" s="1"/>
  <c r="B53" i="20"/>
  <c r="B54" i="20" s="1"/>
  <c r="G53" i="20"/>
  <c r="G54" i="20" s="1"/>
  <c r="E48" i="20"/>
  <c r="H53" i="20" l="1"/>
  <c r="H54" i="20" s="1"/>
  <c r="D54" i="20"/>
  <c r="D58" i="20" s="1"/>
  <c r="C54" i="20"/>
  <c r="C57" i="20" s="1"/>
  <c r="F57" i="20"/>
  <c r="F58" i="20"/>
  <c r="B57" i="20"/>
  <c r="B58" i="20"/>
  <c r="G57" i="20"/>
  <c r="G58" i="20"/>
  <c r="E53" i="20"/>
  <c r="E54" i="20" s="1"/>
  <c r="H57" i="20" l="1"/>
  <c r="H58" i="20"/>
  <c r="D57" i="20"/>
  <c r="C58" i="20"/>
  <c r="E57" i="20"/>
  <c r="E58" i="20"/>
  <c r="C29" i="15" l="1"/>
  <c r="C35" i="15"/>
  <c r="I47" i="15"/>
  <c r="I45" i="15"/>
  <c r="I43" i="15"/>
  <c r="I41" i="15"/>
  <c r="G17" i="15"/>
  <c r="G18" i="15"/>
  <c r="G20" i="15"/>
  <c r="G22" i="15"/>
  <c r="G23" i="15"/>
  <c r="G24" i="15"/>
  <c r="G11" i="13"/>
  <c r="G9" i="12"/>
  <c r="G9" i="11"/>
  <c r="M13" i="10"/>
  <c r="I13" i="10"/>
  <c r="E13" i="10"/>
  <c r="P9" i="10"/>
  <c r="P10" i="10"/>
  <c r="P11" i="10"/>
  <c r="P12" i="10"/>
  <c r="K11" i="19"/>
  <c r="H11" i="19"/>
  <c r="E11" i="19"/>
  <c r="B11" i="19"/>
  <c r="N10" i="19"/>
  <c r="M10" i="19"/>
  <c r="J10" i="19"/>
  <c r="G10" i="19"/>
  <c r="D10" i="19"/>
  <c r="O10" i="19" s="1"/>
  <c r="N9" i="19"/>
  <c r="N11" i="19" s="1"/>
  <c r="M9" i="19"/>
  <c r="J9" i="19"/>
  <c r="G9" i="19"/>
  <c r="D9" i="19"/>
  <c r="D11" i="19" s="1"/>
  <c r="N8" i="19"/>
  <c r="M8" i="19"/>
  <c r="M11" i="19" s="1"/>
  <c r="J8" i="19"/>
  <c r="J11" i="19" s="1"/>
  <c r="G8" i="19"/>
  <c r="G11" i="19" s="1"/>
  <c r="D8" i="19"/>
  <c r="O8" i="19" s="1"/>
  <c r="U29" i="5"/>
  <c r="P13" i="10" l="1"/>
  <c r="O9" i="19"/>
  <c r="O11" i="19" s="1"/>
  <c r="E12" i="7"/>
  <c r="H50" i="17" l="1"/>
  <c r="I35" i="15"/>
  <c r="I33" i="15"/>
  <c r="I31" i="15"/>
  <c r="I29" i="15"/>
  <c r="C8" i="15"/>
  <c r="D8" i="15"/>
  <c r="E8" i="15"/>
  <c r="F8" i="15"/>
  <c r="G8" i="15"/>
  <c r="H8" i="15"/>
  <c r="C9" i="15"/>
  <c r="D9" i="15"/>
  <c r="E9" i="15"/>
  <c r="F9" i="15"/>
  <c r="G9" i="15"/>
  <c r="H9" i="15"/>
  <c r="I36" i="15" l="1"/>
  <c r="I34" i="15"/>
  <c r="I32" i="15"/>
  <c r="I30" i="15"/>
  <c r="C34" i="17"/>
  <c r="G34" i="17"/>
  <c r="H42" i="17"/>
  <c r="C46" i="17"/>
  <c r="E42" i="17"/>
  <c r="D42" i="17"/>
  <c r="G46" i="17"/>
  <c r="B42" i="17"/>
  <c r="F46" i="17"/>
  <c r="H52" i="17"/>
  <c r="F34" i="17"/>
  <c r="E38" i="17"/>
  <c r="B34" i="17"/>
  <c r="E34" i="17"/>
  <c r="H38" i="17"/>
  <c r="H39" i="17" s="1"/>
  <c r="D38" i="17"/>
  <c r="G42" i="17"/>
  <c r="C42" i="17"/>
  <c r="B46" i="17"/>
  <c r="E46" i="17"/>
  <c r="F38" i="17"/>
  <c r="B38" i="17"/>
  <c r="H34" i="17"/>
  <c r="D34" i="17"/>
  <c r="G38" i="17"/>
  <c r="C38" i="17"/>
  <c r="F42" i="17"/>
  <c r="H46" i="17"/>
  <c r="D46" i="17"/>
  <c r="I9" i="15"/>
  <c r="N9" i="9"/>
  <c r="N10" i="9"/>
  <c r="N8" i="9"/>
  <c r="D11" i="13"/>
  <c r="D9" i="12"/>
  <c r="D9" i="11"/>
  <c r="F19" i="15" l="1"/>
  <c r="F21" i="15"/>
  <c r="F17" i="15"/>
  <c r="F23" i="15"/>
  <c r="N11" i="9"/>
  <c r="H43" i="17"/>
  <c r="H47" i="17"/>
  <c r="H33" i="15"/>
  <c r="H29" i="15"/>
  <c r="H31" i="15"/>
  <c r="H35" i="15"/>
  <c r="C13" i="10"/>
  <c r="D13" i="10"/>
  <c r="F13" i="10"/>
  <c r="G13" i="10"/>
  <c r="H13" i="10"/>
  <c r="J13" i="10"/>
  <c r="K13" i="10"/>
  <c r="L13" i="10"/>
  <c r="B13" i="10"/>
  <c r="N10" i="10"/>
  <c r="O10" i="10"/>
  <c r="N11" i="10"/>
  <c r="O11" i="10"/>
  <c r="N12" i="10"/>
  <c r="O12" i="10"/>
  <c r="O9" i="10"/>
  <c r="N9" i="10"/>
  <c r="F45" i="17" l="1"/>
  <c r="G48" i="15"/>
  <c r="G46" i="15"/>
  <c r="F41" i="17"/>
  <c r="G44" i="15"/>
  <c r="F37" i="17"/>
  <c r="F33" i="17"/>
  <c r="G42" i="15"/>
  <c r="G47" i="17"/>
  <c r="H36" i="15"/>
  <c r="G43" i="17"/>
  <c r="H34" i="15"/>
  <c r="G39" i="17"/>
  <c r="H32" i="15"/>
  <c r="G50" i="17"/>
  <c r="G52" i="17" s="1"/>
  <c r="H30" i="15"/>
  <c r="F24" i="15"/>
  <c r="E23" i="15"/>
  <c r="F18" i="15"/>
  <c r="E17" i="15"/>
  <c r="E21" i="15"/>
  <c r="F22" i="15"/>
  <c r="E19" i="15"/>
  <c r="F20" i="15"/>
  <c r="H48" i="17"/>
  <c r="G33" i="15"/>
  <c r="G31" i="15"/>
  <c r="G29" i="15"/>
  <c r="G35" i="15"/>
  <c r="O13" i="10"/>
  <c r="N13" i="10"/>
  <c r="M9" i="9"/>
  <c r="M10" i="9"/>
  <c r="J9" i="9"/>
  <c r="J10" i="9"/>
  <c r="Y13" i="8"/>
  <c r="W13" i="8"/>
  <c r="U13" i="8"/>
  <c r="S13" i="8"/>
  <c r="Q13" i="8"/>
  <c r="O13" i="8"/>
  <c r="M13" i="8"/>
  <c r="K13" i="8"/>
  <c r="I13" i="8"/>
  <c r="G13" i="8"/>
  <c r="E13" i="8"/>
  <c r="C13" i="8"/>
  <c r="H53" i="17" l="1"/>
  <c r="E45" i="17"/>
  <c r="F48" i="15"/>
  <c r="E41" i="17"/>
  <c r="F46" i="15"/>
  <c r="F44" i="15"/>
  <c r="E37" i="17"/>
  <c r="F42" i="15"/>
  <c r="E33" i="17"/>
  <c r="G35" i="17"/>
  <c r="G48" i="17" s="1"/>
  <c r="G53" i="17" s="1"/>
  <c r="G54" i="17" s="1"/>
  <c r="G57" i="17" s="1"/>
  <c r="F47" i="17"/>
  <c r="G36" i="15"/>
  <c r="F43" i="17"/>
  <c r="G34" i="15"/>
  <c r="F39" i="17"/>
  <c r="G32" i="15"/>
  <c r="F35" i="17"/>
  <c r="F29" i="15"/>
  <c r="F30" i="15" s="1"/>
  <c r="G30" i="15"/>
  <c r="D17" i="15"/>
  <c r="E18" i="15"/>
  <c r="E20" i="15"/>
  <c r="D19" i="15"/>
  <c r="D23" i="15"/>
  <c r="E24" i="15"/>
  <c r="D21" i="15"/>
  <c r="E22" i="15"/>
  <c r="F50" i="17"/>
  <c r="F52" i="17" s="1"/>
  <c r="F33" i="15"/>
  <c r="F35" i="15"/>
  <c r="F31" i="15"/>
  <c r="K11" i="9"/>
  <c r="H11" i="9"/>
  <c r="E11" i="9"/>
  <c r="B11" i="9"/>
  <c r="G10" i="9"/>
  <c r="D10" i="9"/>
  <c r="G9" i="9"/>
  <c r="D9" i="9"/>
  <c r="M8" i="9"/>
  <c r="M11" i="9" s="1"/>
  <c r="J8" i="9"/>
  <c r="J11" i="9" s="1"/>
  <c r="G8" i="9"/>
  <c r="D8" i="9"/>
  <c r="H54" i="17" l="1"/>
  <c r="D45" i="17"/>
  <c r="E48" i="15"/>
  <c r="D41" i="17"/>
  <c r="E46" i="15"/>
  <c r="D37" i="17"/>
  <c r="E44" i="15"/>
  <c r="E42" i="15"/>
  <c r="D33" i="17"/>
  <c r="E47" i="17"/>
  <c r="F36" i="15"/>
  <c r="F48" i="17"/>
  <c r="F53" i="17" s="1"/>
  <c r="F54" i="17" s="1"/>
  <c r="E43" i="17"/>
  <c r="F34" i="15"/>
  <c r="E39" i="17"/>
  <c r="F32" i="15"/>
  <c r="C19" i="15"/>
  <c r="C20" i="15" s="1"/>
  <c r="D20" i="15"/>
  <c r="D22" i="15"/>
  <c r="C21" i="15"/>
  <c r="C22" i="15" s="1"/>
  <c r="C23" i="15"/>
  <c r="C24" i="15" s="1"/>
  <c r="D24" i="15"/>
  <c r="C17" i="15"/>
  <c r="C18" i="15" s="1"/>
  <c r="D18" i="15"/>
  <c r="G58" i="17"/>
  <c r="E50" i="17"/>
  <c r="E52" i="17" s="1"/>
  <c r="E35" i="17"/>
  <c r="E35" i="15"/>
  <c r="E29" i="15"/>
  <c r="E30" i="15" s="1"/>
  <c r="E33" i="15"/>
  <c r="E31" i="15"/>
  <c r="D11" i="9"/>
  <c r="G11" i="9"/>
  <c r="O9" i="9"/>
  <c r="O10" i="9"/>
  <c r="O8" i="9"/>
  <c r="W11" i="8"/>
  <c r="S11" i="8"/>
  <c r="Q11" i="8"/>
  <c r="M11" i="8"/>
  <c r="K11" i="8"/>
  <c r="G11" i="8"/>
  <c r="E11" i="8"/>
  <c r="U11" i="8"/>
  <c r="O11" i="8"/>
  <c r="I11" i="8"/>
  <c r="C11" i="8"/>
  <c r="W10" i="8"/>
  <c r="Q10" i="8"/>
  <c r="M10" i="8"/>
  <c r="K10" i="8"/>
  <c r="G10" i="8"/>
  <c r="E10" i="8"/>
  <c r="U14" i="8"/>
  <c r="O14" i="8"/>
  <c r="I15" i="8"/>
  <c r="C15" i="8"/>
  <c r="U10" i="8"/>
  <c r="O10" i="8"/>
  <c r="I10" i="8"/>
  <c r="C10" i="8"/>
  <c r="Y14" i="8"/>
  <c r="W14" i="8"/>
  <c r="S14" i="8"/>
  <c r="Q14" i="8"/>
  <c r="M15" i="8"/>
  <c r="K15" i="8"/>
  <c r="G15" i="8"/>
  <c r="AA23" i="5"/>
  <c r="Y23" i="5"/>
  <c r="W23" i="5"/>
  <c r="U23" i="5"/>
  <c r="S23" i="5"/>
  <c r="Q23" i="5"/>
  <c r="O23" i="5"/>
  <c r="M23" i="5"/>
  <c r="K23" i="5"/>
  <c r="I23" i="5"/>
  <c r="G23" i="5"/>
  <c r="E23" i="5"/>
  <c r="E13" i="7"/>
  <c r="E14" i="7" s="1"/>
  <c r="I12" i="7"/>
  <c r="G12" i="7"/>
  <c r="G13" i="7" s="1"/>
  <c r="G14" i="7" s="1"/>
  <c r="I11" i="7"/>
  <c r="G11" i="7"/>
  <c r="E11" i="7"/>
  <c r="I12" i="6"/>
  <c r="G12" i="6"/>
  <c r="E12" i="6"/>
  <c r="E13" i="6" s="1"/>
  <c r="I11" i="6"/>
  <c r="G11" i="6"/>
  <c r="E11" i="6"/>
  <c r="H57" i="17" l="1"/>
  <c r="H58" i="17"/>
  <c r="C45" i="17"/>
  <c r="D48" i="15"/>
  <c r="C41" i="17"/>
  <c r="D46" i="15"/>
  <c r="C37" i="17"/>
  <c r="D44" i="15"/>
  <c r="D42" i="15"/>
  <c r="C33" i="17"/>
  <c r="D47" i="17"/>
  <c r="E36" i="15"/>
  <c r="D43" i="17"/>
  <c r="E34" i="15"/>
  <c r="D39" i="17"/>
  <c r="E32" i="15"/>
  <c r="E48" i="17"/>
  <c r="E53" i="17" s="1"/>
  <c r="E54" i="17" s="1"/>
  <c r="E58" i="17" s="1"/>
  <c r="D50" i="17"/>
  <c r="D52" i="17" s="1"/>
  <c r="D29" i="15"/>
  <c r="I13" i="7"/>
  <c r="I14" i="7" s="1"/>
  <c r="I13" i="6"/>
  <c r="G13" i="6"/>
  <c r="G14" i="6" s="1"/>
  <c r="F58" i="17"/>
  <c r="F57" i="17"/>
  <c r="D31" i="15"/>
  <c r="D33" i="15"/>
  <c r="D35" i="15"/>
  <c r="O11" i="9"/>
  <c r="E14" i="6"/>
  <c r="I14" i="6"/>
  <c r="I27" i="5"/>
  <c r="G20" i="5"/>
  <c r="W21" i="5"/>
  <c r="W22" i="5"/>
  <c r="W24" i="5"/>
  <c r="W25" i="5"/>
  <c r="W26" i="5"/>
  <c r="W27" i="5"/>
  <c r="W28" i="5"/>
  <c r="W20" i="5"/>
  <c r="Q21" i="5"/>
  <c r="Q22" i="5"/>
  <c r="Q24" i="5"/>
  <c r="Q25" i="5"/>
  <c r="Q26" i="5"/>
  <c r="Q27" i="5"/>
  <c r="Q28" i="5"/>
  <c r="Q20" i="5"/>
  <c r="K21" i="5"/>
  <c r="K22" i="5"/>
  <c r="K24" i="5"/>
  <c r="K25" i="5"/>
  <c r="K26" i="5"/>
  <c r="K27" i="5"/>
  <c r="K28" i="5"/>
  <c r="K20" i="5"/>
  <c r="E21" i="5"/>
  <c r="E22" i="5"/>
  <c r="E24" i="5"/>
  <c r="E25" i="5"/>
  <c r="E26" i="5"/>
  <c r="E27" i="5"/>
  <c r="E28" i="5"/>
  <c r="E20" i="5"/>
  <c r="Y28" i="5"/>
  <c r="U27" i="5"/>
  <c r="Y27" i="5"/>
  <c r="AA27" i="5"/>
  <c r="G25" i="5"/>
  <c r="I25" i="5"/>
  <c r="M25" i="5"/>
  <c r="O25" i="5"/>
  <c r="B45" i="17" l="1"/>
  <c r="C48" i="15"/>
  <c r="C46" i="15"/>
  <c r="B41" i="17"/>
  <c r="B37" i="17"/>
  <c r="C44" i="15"/>
  <c r="B33" i="17"/>
  <c r="B50" i="17" s="1"/>
  <c r="C42" i="15"/>
  <c r="C47" i="17"/>
  <c r="D36" i="15"/>
  <c r="C43" i="17"/>
  <c r="D34" i="15"/>
  <c r="C39" i="17"/>
  <c r="D32" i="15"/>
  <c r="D30" i="15"/>
  <c r="C30" i="15"/>
  <c r="D35" i="17"/>
  <c r="D48" i="17" s="1"/>
  <c r="D53" i="17" s="1"/>
  <c r="D54" i="17" s="1"/>
  <c r="E57" i="17"/>
  <c r="C50" i="17"/>
  <c r="C52" i="17" s="1"/>
  <c r="C35" i="17"/>
  <c r="C36" i="15"/>
  <c r="C33" i="15"/>
  <c r="C34" i="15" s="1"/>
  <c r="C31" i="15"/>
  <c r="C32" i="15" s="1"/>
  <c r="E29" i="5"/>
  <c r="W29" i="5"/>
  <c r="W30" i="5" s="1"/>
  <c r="Q29" i="5"/>
  <c r="Q30" i="5" s="1"/>
  <c r="K29" i="5"/>
  <c r="K30" i="5" s="1"/>
  <c r="E30" i="5"/>
  <c r="AA26" i="5"/>
  <c r="Y26" i="5"/>
  <c r="U26" i="5"/>
  <c r="S26" i="5"/>
  <c r="AA21" i="5"/>
  <c r="AA22" i="5"/>
  <c r="AA24" i="5"/>
  <c r="AA20" i="5"/>
  <c r="Y21" i="5"/>
  <c r="Y22" i="5"/>
  <c r="Y24" i="5"/>
  <c r="Y20" i="5"/>
  <c r="U21" i="5"/>
  <c r="U22" i="5"/>
  <c r="U24" i="5"/>
  <c r="U20" i="5"/>
  <c r="S21" i="5"/>
  <c r="S22" i="5"/>
  <c r="S24" i="5"/>
  <c r="S20" i="5"/>
  <c r="O21" i="5"/>
  <c r="O22" i="5"/>
  <c r="O24" i="5"/>
  <c r="O20" i="5"/>
  <c r="M21" i="5"/>
  <c r="M22" i="5"/>
  <c r="M24" i="5"/>
  <c r="M20" i="5"/>
  <c r="I21" i="5"/>
  <c r="I22" i="5"/>
  <c r="I24" i="5"/>
  <c r="I20" i="5"/>
  <c r="G21" i="5"/>
  <c r="G22" i="5"/>
  <c r="G24" i="5"/>
  <c r="AA25" i="5"/>
  <c r="Y25" i="5"/>
  <c r="U25" i="5"/>
  <c r="S25" i="5"/>
  <c r="U28" i="5"/>
  <c r="G26" i="5"/>
  <c r="I26" i="5"/>
  <c r="M26" i="5"/>
  <c r="O26" i="5"/>
  <c r="AA28" i="5"/>
  <c r="O27" i="5"/>
  <c r="C48" i="17" l="1"/>
  <c r="C53" i="17" s="1"/>
  <c r="C54" i="17" s="1"/>
  <c r="AA29" i="5"/>
  <c r="AA30" i="5" s="1"/>
  <c r="B39" i="17"/>
  <c r="B43" i="17"/>
  <c r="D57" i="17"/>
  <c r="D58" i="17"/>
  <c r="B47" i="17"/>
  <c r="I29" i="5"/>
  <c r="I30" i="5" s="1"/>
  <c r="U30" i="5"/>
  <c r="Y29" i="5"/>
  <c r="Y30" i="5" s="1"/>
  <c r="S29" i="5"/>
  <c r="S30" i="5" s="1"/>
  <c r="G29" i="5"/>
  <c r="G30" i="5" s="1"/>
  <c r="O29" i="5"/>
  <c r="O30" i="5" s="1"/>
  <c r="M29" i="5"/>
  <c r="M30" i="5" s="1"/>
  <c r="C58" i="17" l="1"/>
  <c r="C57" i="17"/>
  <c r="B52" i="17"/>
  <c r="B35" i="17"/>
  <c r="B48" i="17" s="1"/>
  <c r="B53" i="17" l="1"/>
  <c r="B54" i="17" s="1"/>
  <c r="B57" i="17" l="1"/>
  <c r="B58" i="17"/>
</calcChain>
</file>

<file path=xl/sharedStrings.xml><?xml version="1.0" encoding="utf-8"?>
<sst xmlns="http://schemas.openxmlformats.org/spreadsheetml/2006/main" count="522" uniqueCount="180">
  <si>
    <t>Vienas vienības</t>
  </si>
  <si>
    <t xml:space="preserve"> izmaksu mērvienība</t>
  </si>
  <si>
    <t xml:space="preserve"> izmaksas, EURO</t>
  </si>
  <si>
    <t>Psihologa konsultacijas</t>
  </si>
  <si>
    <t>Atbalsta grupas nodarbības</t>
  </si>
  <si>
    <t>Atbalsta personas lēmumu pieņemšanā pakalpojums</t>
  </si>
  <si>
    <t>Atelpas brīža pakalpojums institūcijā</t>
  </si>
  <si>
    <t>stunda</t>
  </si>
  <si>
    <t>konsultācija</t>
  </si>
  <si>
    <t>nodarbība</t>
  </si>
  <si>
    <t>diena</t>
  </si>
  <si>
    <t>diennakts</t>
  </si>
  <si>
    <t>Psihologa konsultācijas</t>
  </si>
  <si>
    <t>I. Personas pamatvajadzību nodrošinājums</t>
  </si>
  <si>
    <t>1.aprūpes līmenis</t>
  </si>
  <si>
    <t>2.aprūpes līmenis</t>
  </si>
  <si>
    <t>3.aprūpes līmenis</t>
  </si>
  <si>
    <t>4.aprūpes līmenis</t>
  </si>
  <si>
    <t>persona dzīvo grupu mājā</t>
  </si>
  <si>
    <t>II.Personas dabiskā atbalsta loka vajadzību nodrošinājums</t>
  </si>
  <si>
    <t>II.Personas dabiskā atbalsta loka vajadzību nodrošinājums kopā</t>
  </si>
  <si>
    <t>III. Atbalsts personai nepilngadīgu bērnu aprūpē</t>
  </si>
  <si>
    <t xml:space="preserve">persona dzīvo ģimenē </t>
  </si>
  <si>
    <t>persona dzīvo viens pats</t>
  </si>
  <si>
    <t>Dienas aprūpes centra pakalpojums ar aprūpi</t>
  </si>
  <si>
    <t>Grupa/ pakalpojuma nosaukums</t>
  </si>
  <si>
    <t>izmaksas 12 mēnešos</t>
  </si>
  <si>
    <t xml:space="preserve"> apjoms 12 mēnešos</t>
  </si>
  <si>
    <t xml:space="preserve"> pakalpojuma</t>
  </si>
  <si>
    <t>Aprūpes mājās pakalpojums</t>
  </si>
  <si>
    <t>Grupu dzīvokļa pakalpojums bez aprūpes</t>
  </si>
  <si>
    <t>Grupu dzīvokļa pakalpojums ar aprūpi</t>
  </si>
  <si>
    <t>III. Atbalsts personai nepilngadīgu bērnu aprūpē kopā</t>
  </si>
  <si>
    <t>Asistenta pakalpojums</t>
  </si>
  <si>
    <t>Speciālistu kosultācijas</t>
  </si>
  <si>
    <t>I. Personas pamatvajadzību nodrošinājums kopā 12 mēnešu periodā</t>
  </si>
  <si>
    <t>vidēji vienā mēnesī</t>
  </si>
  <si>
    <t>3.3.pielikums</t>
  </si>
  <si>
    <t>3.2.pielikums</t>
  </si>
  <si>
    <t>3.1.pielikums</t>
  </si>
  <si>
    <t>Visiem aprūpes līmeņiem</t>
  </si>
  <si>
    <t>Pakalpokjumu grozs personas dabiskā atbalsta loka vajadzību nodrošināšanai nosakot IB indikatīvo apmēru, atbilstoši  personas aprūpes līmenim un dzīvesvietas veidam</t>
  </si>
  <si>
    <t>Visi aprūpes līmeņiem</t>
  </si>
  <si>
    <t>Personas pamatvajadzību nodrošināšanas pakalpojumu groza pakalpojumu apjoma aprēķins</t>
  </si>
  <si>
    <t xml:space="preserve"> mēnesī</t>
  </si>
  <si>
    <t>Pakalpojuma apjoms</t>
  </si>
  <si>
    <t>12 mēnešos</t>
  </si>
  <si>
    <t>Specializētā darbnīcas pakalpojums</t>
  </si>
  <si>
    <t>persona dzīvo ģimenē*</t>
  </si>
  <si>
    <t xml:space="preserve">persona dzīvo ģimenē* </t>
  </si>
  <si>
    <t>*Aprūpes mājās pakalpojuma apmēra aprēķinā tika analizēta pašvaldību mājas lapās pieejamā informācija.  Aprēķinos izmantota Liepājas, Rēzeknes un Daugavpils pilsētu informāciju, jo pakalpojuma apjoms, šajās pašvaldībās bija izdalīts pa aprūpes līmeņiem. Tika izrēķinātas vidējās stundas mēnesī - 1.aprūpes līmenīm 16 h/mēnesī (visās pašvaldībās tiek pieškirts vienāds stundu skaits nedēļā 4 h/nedēļā x 4 nedēļas = 16 h/mēnesī); 2.aprūpes līmenim - 24 h/mēnesī (visās pašvaldībās tiek pieškirts vienāds stundu skaits nedēļā 6 h/nedēļā x 4 nedēļas = 24 h/mēnesī), 3.aprūpes līmenim - 36 h/mēnesī (Liepājā un Daugavpilī 8 h/nedēļā un Rēzeknē 12 h /nedēļā, vidēji 28 h / 3 pašvaldībām = 9 h /nedēļā  x 4 nedēļas = 36 h/mēnesī) un 4.aprūpes līmenim 76 h/mēnesī (Liepājā 10 h/nedēļā, Daugavpilī 12 h/bedēļā un Rēzeknē 35 h/nedēļā, vidēji 57 h/nedēļā / 3 pašvaldībām = 19 h/nedēļā x 4 nedēļas = 76 h/mēnesī).</t>
  </si>
  <si>
    <t>** Asistenta pakalpojuma apjoms aprēķināts pamatojoties uz datiem par  faktiski nodrošināto asistenta pakalpojuma pašvaldībās (valsts apmaksāto) 2020.gadā. I.invaliditātes grupā - pakalpojumu saņēma 4001 personas 2 177 521 h = 45.36 h | 45 h vidēji mēnesī. II.inavaliditātes grupā pakalpojumu saņēma 4088 personas 2 013 191 h = 41.04h | 41 h vidēji mēnesī. Tiek pieņemts, ka I.invaliditātes grupa ir 3. un 4. aprūpes līmenis, II.invaliditātes grupa 1. un 2.aprūpes līmenis.</t>
  </si>
  <si>
    <t>3.1.2.pielikums</t>
  </si>
  <si>
    <t>*** Atelpas brīža pakalpojuma apjoms noteikts, saskaņā ar MK 13.06.2017. noteikumu Nr.338 "Prasības pakalpojumu sniedzējiem" 76.punktu. Pieejams: https://likumi.lv/ta/id/291788-prasibas-socialo-pakalpojumu-sniedzejiem.</t>
  </si>
  <si>
    <t xml:space="preserve">****Atbalsta personas lēmumu pieņemšanā pakalpojuma apmērs aprēķināts ņemot vērā projekta  ievaros izstrādāto 10. nodevumu “Gala ziņojums “Atbalsta personas pakalpojuma apraksta, organizēšanas un finansēšanas kārtības izstrāde”” 34.lpp., kurā ir definēti 3 atbalsta intensitātes līmeņi: 1.līmenis  - 8 h/mēnesī, 2.līmenis - 24 h/mēnesī un 3.līmenis - 40 h /mēnesī. Tiek pieņemts, ka 1., 2., un 3.aprūpes līmenim pakalpojums tiek nodrošināts atbilstoši 2.intensitātes līmenim 24 h /mēnesī un 4.apūpes līmenim pakalpojums tiek nodrošināts atbilstoši 1.intensitātes līmenim 8 h/ mēnesī, jo lai arī personas ar 4.aprūpes līmeni tik daudz  lēmumus savā dzīvē nepieņem, tomēr viņiem šis pakalpojums arī ir nepieciešas, lai īstenotu savas tiesības dzīvot sabiedrībā un pieņemtu sev svarīgus lēmumus. 10.nodevums pieejams: https://www.lm.gov.lv/lv/gala-zinojums-atbalsta-personas-pakalpojuma-apraksta-organizesanas-un-finansesanas-kartibas-izstrade  </t>
  </si>
  <si>
    <t>*****Personai, kas dzīvo ģimenē, 12 mēnešu periodā tiek nodrošināts 30 diennaktis atelpas brīza pakalpojumums institūcijā. Līdz ar to šajā laikā persona nesaņem aprūpes mājās pakalpojumu, dienas aprūpes centra vai speciālās darbnīcas pakalpojumu un asistenta pakalpojumu. Aprēķinot pakalpojumu apjomu tai personu grupai, kura dzīvo ģimenē un saņem atelpas brīža pakalpojumu, minēto pakalpojumu apjoms tiek samazināts par vienu mēnesi.</t>
  </si>
  <si>
    <t>Aprūpes mājās pakalpojums*/*****</t>
  </si>
  <si>
    <t>Asistenta pakalpojums**/*****</t>
  </si>
  <si>
    <t>Atelpas brīža pakalpojums institūcijā***</t>
  </si>
  <si>
    <t>Dienas aprūpes centra pakalpojums ar aprūpi*****</t>
  </si>
  <si>
    <t>Specializētā darbnīca pakalpojums *****</t>
  </si>
  <si>
    <t>persona dzīvo ģimenē*****</t>
  </si>
  <si>
    <t>Ģimenes asistents*</t>
  </si>
  <si>
    <t>Saskaņā ar izmēģinājumprojekta datiem 7 personas izmantoja ģimenes asistenta pakalpojumu 1819 stundas, uz vienu personu vidēji 259.86 stundas/ 260 stundas - vidēji mēnesī 22 stundas</t>
  </si>
  <si>
    <t>Personas dzīvesvietas veids</t>
  </si>
  <si>
    <t>KOPĀ</t>
  </si>
  <si>
    <t>Personu skaits</t>
  </si>
  <si>
    <t>Izmaksas uz vienu personu 12 mēnešos</t>
  </si>
  <si>
    <t>Kopējās izmaksas 12 mēnešos</t>
  </si>
  <si>
    <t>Persona dzīvo ģimenē</t>
  </si>
  <si>
    <t>Persona dzīvo grupu mājā</t>
  </si>
  <si>
    <t>Persona dzīvo viena pati</t>
  </si>
  <si>
    <t>X</t>
  </si>
  <si>
    <t>Atbalsta personas lēmumu pieņemšanā pakalpojums****</t>
  </si>
  <si>
    <t>Aprūpes līmenis</t>
  </si>
  <si>
    <t>Personu, kas piedalījās izmēģinājumprojektā</t>
  </si>
  <si>
    <t>Personu skaits, kuras izmantos IB</t>
  </si>
  <si>
    <t>%</t>
  </si>
  <si>
    <t>skaits*</t>
  </si>
  <si>
    <t>Personu, kas piedalījās izmēģinājumprojektā skaits**</t>
  </si>
  <si>
    <t>IB mērķa grupas aprēķins saskaņā ar izmēģinājumprojekta datiem  sadalījumā pēc personas aprūpes līmeņiem un dzīvesvietas veida</t>
  </si>
  <si>
    <t>3.5.pielikums</t>
  </si>
  <si>
    <t>* 8.nodevumā: “Starpziņojums Sabiedrībā balstītu sociālo pakalpojumu pilngadīgām personām ar garīga rakstura traucējumiem finansēšanas mehānisma izmēģinājumprojekta rezultātu novērtēšana” 69.lpp. (sagatavots 2021. gada septembrī). Pieejams: https://www.lm.gov.lv/lv/individuala-budzeta-modela-pilngadigam-personam-ar-gariga-rakstura-traucejumiem-izmeginajumprojekta-rezultatu-novertesana-starpzinojums.</t>
  </si>
  <si>
    <t>** Saskaņā ar izmēģinājumprojekta datiem par sociālās jomas pakalpojumiem izlietoto finansējumu šajā IB indikatīvā apmēra noteikšanas variantā IB indikatīvais apmērs ir rēķināts uz 12 mēnešiem, laika periods, uz kādu tiek sastādīts atbalsta plāns, un uz 97 izmēģinājumprojekta dalībniekiem, jo seši izmēģinājumprojekta dalībnieki nepiedalījās pilnu izmēģinājumprojekta periodu.</t>
  </si>
  <si>
    <t>Visi aprūpes līmenis</t>
  </si>
  <si>
    <t>Neatkarīgi no personas dzīvesvietas veida</t>
  </si>
  <si>
    <t>3.6.pielikums</t>
  </si>
  <si>
    <t>Kopējās izmaksas                 12 mēnešos</t>
  </si>
  <si>
    <t>3.7.pielikums</t>
  </si>
  <si>
    <t>3.8.pielikums</t>
  </si>
  <si>
    <t>IB ietvaros kopējā nepieciešamā finansējuma aprēkins  personas dabiskā atbalsta loka vajadzību nodrošināšanai</t>
  </si>
  <si>
    <t>IB ietvaros kopējā nepieciešamā finansējuma aprēkins  personas mobilitātes nodrošināšanai</t>
  </si>
  <si>
    <t>Prognoze IB saņēmēju skaitam, ņemot vērā valsts asistentu pakalpojuma saņēmēju skaita pieauguma tendences</t>
  </si>
  <si>
    <t>2014.g.</t>
  </si>
  <si>
    <t>2015.g.</t>
  </si>
  <si>
    <t>2016.g.</t>
  </si>
  <si>
    <t>2017.g.</t>
  </si>
  <si>
    <t>2018.g.</t>
  </si>
  <si>
    <t>2019.g.</t>
  </si>
  <si>
    <t>2020.g.</t>
  </si>
  <si>
    <t>Skaita pieaugums % pret iepriekšējo gadu</t>
  </si>
  <si>
    <t>Personas pamatvajadzību nodrošināšana</t>
  </si>
  <si>
    <t>Personas dabiskā atbalsta loka vajadzību nodrošināšana</t>
  </si>
  <si>
    <t>Atbalsta nodrošināšanai personai nepilngadīga bērna aprūpē</t>
  </si>
  <si>
    <t>Atbalsts personai mobilitātes nodrošināšanai</t>
  </si>
  <si>
    <t>1.darbības gads</t>
  </si>
  <si>
    <t>2.darbības gads</t>
  </si>
  <si>
    <t>3.darbības gads</t>
  </si>
  <si>
    <t>4.darbības gads</t>
  </si>
  <si>
    <t>5.darbības gads</t>
  </si>
  <si>
    <t>% no maksimālā skaita</t>
  </si>
  <si>
    <t>Maksimālais skaits 5 darbības gadā</t>
  </si>
  <si>
    <t>6.darbības gads</t>
  </si>
  <si>
    <t>7.darbības gads</t>
  </si>
  <si>
    <t>3.9.pielikums</t>
  </si>
  <si>
    <t>Viedējais piegums %</t>
  </si>
  <si>
    <t>Personas vajadzību grupa</t>
  </si>
  <si>
    <t>3.10.pielikums</t>
  </si>
  <si>
    <t>IBM darbības nodrošināšanas izmaksas</t>
  </si>
  <si>
    <t>Administrēšanas izmaksas</t>
  </si>
  <si>
    <t>Personas pamatvajadzību nodrošināšanas saņēmēju skaits</t>
  </si>
  <si>
    <t>Prognozētais saņēmēju skaits</t>
  </si>
  <si>
    <t>Vidējās izmaksas uz 1 saņēmēju gadā</t>
  </si>
  <si>
    <t>Nepieciešamais finansējums</t>
  </si>
  <si>
    <t>IBM darbinieku skaits (slodžu skaits)</t>
  </si>
  <si>
    <t>Izmaksas vienam IBM darbiniekam gadā</t>
  </si>
  <si>
    <t>IBM darbības nodrošināšanas izmaksas kopā</t>
  </si>
  <si>
    <t>Administrēšanas izmaksas 10%</t>
  </si>
  <si>
    <t>IBM kopējās izmaksas</t>
  </si>
  <si>
    <t>Finanšu avotu sadalījums 50%/50%</t>
  </si>
  <si>
    <t>Pašvaldības budžeta finansējums 50% apmērā</t>
  </si>
  <si>
    <t>Valsts budžeta finansējums 50% apmērā</t>
  </si>
  <si>
    <t>Nepieciešamais finansējums vidēji gadā uz vienu personu</t>
  </si>
  <si>
    <t>Valsts apmaksātā asistenta pakalpojuma unikālais saņēmēju skaits*</t>
  </si>
  <si>
    <t>* LM pieejamā informācija par asistenta pakalpojumu pašvaldībās saņēmēju skaitu pa gadiem.</t>
  </si>
  <si>
    <t>Vajadzību grupa</t>
  </si>
  <si>
    <t xml:space="preserve">1. variants - personu skaita pieaugums sasniedzot maksimālo personu skaitu, kas saņem IB, piektajā IB darbības gadā </t>
  </si>
  <si>
    <t>10% no pakalpojumu nodrošināšanas un IBM darbības nodrošināšanas izmaksām</t>
  </si>
  <si>
    <t>Pakalpojumu nodrošināšanas izmaksas kopā</t>
  </si>
  <si>
    <t>Nepieciešamā finansējuma aprēķins IB pakalpojumu nodoršināšanai vidēji gadā uz vienu personu</t>
  </si>
  <si>
    <t xml:space="preserve">Nepieciešamā finansējuma IB darbības nodrošināšanai aprēķins uz vienu IBM darbiniekaslodzi </t>
  </si>
  <si>
    <t>Izmaksu grupa</t>
  </si>
  <si>
    <t xml:space="preserve">Slodžu skaits* </t>
  </si>
  <si>
    <t>Atlīdzības izmaksas gadā vienai IBM darbinieka slodzei</t>
  </si>
  <si>
    <t xml:space="preserve"> * Viena IBM darbinieku pilna slodze - 30 personas</t>
  </si>
  <si>
    <t>Aprēķina rādītāji</t>
  </si>
  <si>
    <t>Pakalpokjumu grozs personas pamatvajadzību nodrošināšanai, nosakot IB indikatīvo apmēru atbilstoši  personas aprūpes līmenim un dzīvesvietas veidam</t>
  </si>
  <si>
    <t>IB ietvaros kopējā nepieciešamā finansējuma aprēkins  personas pamatvajadzību nodrošinašanai 1.variantam - mērķa grupas lielums 2 801 persona</t>
  </si>
  <si>
    <t>IB ietvaros kopējā nepieciešamā finansējuma aprēkins  personas pamatvajadzību nodrošinašanai 2.variantam - mērķa grupas lielums 8547 personas</t>
  </si>
  <si>
    <t>1.variants - personu skaits, kuras izmantos IB</t>
  </si>
  <si>
    <t>2.variants - personu skaits, kuras izmantos IB</t>
  </si>
  <si>
    <t>1.variants - personu skaits, kuras izmantos IB***</t>
  </si>
  <si>
    <t>2.variants - personu skaits, kuras izmantos IB***</t>
  </si>
  <si>
    <t>*** IB mērķa grupas aprēkins -1.variantam mērķa grupas lielums sastāda 2801 persona un 2.variantam mērķa grupas lielums ir 8 574 perosnas/ Aprēķina algoritms, piemēram, 1.aprūpes līmenis izmēģinājumprojektā piedalījās 40 personas, no tām 26 personas dzīvoja ģimenē, kas sastāda  65% no 97 personām. Personu skaits, kas saņems IB 1.aprūpes līmenī, kas dzīvo ģimenē aprēķināts 2285 personas (no 3515 65%).</t>
  </si>
  <si>
    <t>Personu skaits*</t>
  </si>
  <si>
    <t>* Personu skaits aprēķināts 3.5.pielikumā</t>
  </si>
  <si>
    <t>Izmaksas uz vienu personu 12 mēnešos **</t>
  </si>
  <si>
    <t>**  Izmaksas uz vienu personu 12 mēnešos  aprēķinātas 3.1.1.pielikumā</t>
  </si>
  <si>
    <t>** Izmaksas uz vienu personu 12 mēnešos  aprēķinātas 3.1.1.pielikumā</t>
  </si>
  <si>
    <t>3.4.1.pielikums</t>
  </si>
  <si>
    <t>3.4.2.pielikums</t>
  </si>
  <si>
    <t>1.variants - mērķa grupas lielums 2801 persona</t>
  </si>
  <si>
    <t>2.variants - mērķa grupas lielums 8 574 persona</t>
  </si>
  <si>
    <t>Izmaksas uz vienu personu 12 mēnešos**</t>
  </si>
  <si>
    <t>*Personu skaits aprēķināts 21.tabulā</t>
  </si>
  <si>
    <t>** Izmaksas uz vienu personu 12 mēnešos  aprēķinātas 3.2.pielikumā</t>
  </si>
  <si>
    <t>2.variants - mērķa grupas lielums 8 574 personas</t>
  </si>
  <si>
    <t>** Izmaksas uz vienu personu 12 mēnešos  aprēķinātas 3.3.pielikumā</t>
  </si>
  <si>
    <t>Maksimālais skaits 7 darbības gadā</t>
  </si>
  <si>
    <t xml:space="preserve">2. variants mērķa grupas lielums 8 574 personas - personu skaita pieaugums sasniedzot maksimālo perosnu skaitu, kas saņem IB, septītajā IB darbības gadā </t>
  </si>
  <si>
    <t xml:space="preserve">1. variants mērķa grupas lielums 2 801 persona - personu skaita pieaugums sasniedzot maksimālo perosnu skaitu, kas saņem IB, septītajā IB darbības gadā </t>
  </si>
  <si>
    <t>Kopējās atlīdzības izmaksas gadā</t>
  </si>
  <si>
    <t>IB finanšu plūsmas aprēķins pa gadiem 2.variants - mērķa grupas lielums 8 574 personas</t>
  </si>
  <si>
    <t>IB finanšu plūsmas aprēķins pa gadiem -1.variants - mērķa grupas lielums 2 801 personas</t>
  </si>
  <si>
    <t>3.11.pielikums</t>
  </si>
  <si>
    <t>1.variants  - mērķa grupas lielums 2 801 persona  - finansējuma aprēķins septiņiem IB darbības gadiem (maksimālais personu skaits tiek sasniegts septītajā IB darbības gadā)*</t>
  </si>
  <si>
    <t>* Personu skaits un pieauguma procents aprēkināts 3.9.pielikumā</t>
  </si>
  <si>
    <t>2.variants  - mērķa grupas lielums 8 574  personas  - finansējuma aprēķins septiņiem IB darbības gadiem (maksimālais personu skaits tiek sasniegts septītajā IB darbības gadā*</t>
  </si>
  <si>
    <t>Pakalpokjumu grozs atbalsta nodrošināšanai personai nepilngadīgu bērnu aprūpē,  nosakot IB indikatīvo apmēru atbilstoši  personas aprūpes līmenim un dzīvesvietas veidam</t>
  </si>
  <si>
    <t xml:space="preserve">IB ietvaros kopējā nepieciešamā finansējuma aprēkins  atbalsta nodrošināšanai personai nepilngadīgu bērnu aprūpē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</si>
</sst>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4"/>
      <color theme="1"/>
      <name val="Times New Roman"/>
      <family val="1"/>
      <charset val="186"/>
    </font>
    <font>
      <sz val="12"/>
      <name val="Times New Roman"/>
      <family val="1"/>
      <charset val="186"/>
    </font>
    <font>
      <b/>
      <sz val="12"/>
      <name val="Times New Roman"/>
      <family val="1"/>
      <charset val="186"/>
    </font>
    <font>
      <b/>
      <i/>
      <sz val="12"/>
      <color theme="1"/>
      <name val="Times New Roman"/>
      <family val="1"/>
      <charset val="186"/>
    </font>
    <font>
      <sz val="10"/>
      <name val="Arial"/>
      <family val="2"/>
      <charset val="186"/>
    </font>
    <font>
      <sz val="11"/>
      <color theme="1"/>
      <name val="Times New Roman"/>
      <family val="1"/>
      <charset val="186"/>
    </font>
    <font>
      <b/>
      <i/>
      <sz val="11"/>
      <color theme="1"/>
      <name val="Times New Roman"/>
      <family val="1"/>
      <charset val="186"/>
    </font>
    <font>
      <i/>
      <sz val="11"/>
      <color theme="1"/>
      <name val="Times New Roman"/>
      <family val="1"/>
      <charset val="186"/>
    </font>
    <font>
      <i/>
      <sz val="12"/>
      <color theme="1"/>
      <name val="Times New Roman"/>
      <family val="1"/>
      <charset val="186"/>
    </font>
    <font>
      <sz val="12"/>
      <color rgb="FFFF0000"/>
      <name val="Times New Roman"/>
      <family val="1"/>
      <charset val="186"/>
    </font>
  </fonts>
  <fills count="8">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2">
    <xf numFmtId="0" fontId="0" fillId="0" borderId="0"/>
    <xf numFmtId="0" fontId="7" fillId="0" borderId="0"/>
  </cellStyleXfs>
  <cellXfs count="171">
    <xf numFmtId="0" fontId="0" fillId="0" borderId="0" xfId="0"/>
    <xf numFmtId="0" fontId="1" fillId="0" borderId="1" xfId="0" applyFont="1" applyBorder="1" applyAlignment="1">
      <alignment wrapText="1"/>
    </xf>
    <xf numFmtId="0" fontId="1" fillId="0" borderId="1" xfId="0" applyFont="1" applyBorder="1"/>
    <xf numFmtId="0" fontId="1" fillId="0" borderId="0" xfId="0" applyFont="1"/>
    <xf numFmtId="0" fontId="4" fillId="0" borderId="1" xfId="0" applyFont="1" applyBorder="1"/>
    <xf numFmtId="0" fontId="4" fillId="0" borderId="1" xfId="0" applyFont="1" applyBorder="1" applyAlignment="1">
      <alignment wrapText="1"/>
    </xf>
    <xf numFmtId="0" fontId="0" fillId="0" borderId="1" xfId="0" applyBorder="1"/>
    <xf numFmtId="0" fontId="0" fillId="4" borderId="0" xfId="0" applyFill="1"/>
    <xf numFmtId="0" fontId="1" fillId="4" borderId="1" xfId="0" applyFont="1" applyFill="1" applyBorder="1"/>
    <xf numFmtId="2" fontId="1" fillId="4" borderId="1" xfId="0" applyNumberFormat="1" applyFont="1" applyFill="1" applyBorder="1"/>
    <xf numFmtId="0" fontId="1" fillId="4" borderId="0" xfId="0" applyFont="1" applyFill="1"/>
    <xf numFmtId="0" fontId="2" fillId="6" borderId="1" xfId="0" applyFont="1" applyFill="1" applyBorder="1"/>
    <xf numFmtId="0" fontId="2" fillId="6" borderId="1" xfId="0" applyFont="1" applyFill="1" applyBorder="1" applyAlignment="1">
      <alignment horizontal="center"/>
    </xf>
    <xf numFmtId="2" fontId="2" fillId="6" borderId="1" xfId="0" applyNumberFormat="1" applyFont="1" applyFill="1" applyBorder="1" applyAlignment="1">
      <alignment horizontal="center"/>
    </xf>
    <xf numFmtId="0" fontId="2" fillId="4" borderId="1" xfId="0" applyFont="1" applyFill="1" applyBorder="1"/>
    <xf numFmtId="0" fontId="1" fillId="0" borderId="1" xfId="0" applyFont="1" applyBorder="1" applyAlignment="1">
      <alignment horizontal="center" wrapText="1"/>
    </xf>
    <xf numFmtId="0" fontId="2" fillId="2" borderId="1" xfId="0" applyFont="1" applyFill="1" applyBorder="1" applyAlignment="1">
      <alignment horizontal="left"/>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4" borderId="1" xfId="0" applyFont="1" applyFill="1" applyBorder="1" applyAlignment="1">
      <alignment horizontal="center" wrapText="1"/>
    </xf>
    <xf numFmtId="0" fontId="2" fillId="7" borderId="1" xfId="0" applyFont="1" applyFill="1" applyBorder="1"/>
    <xf numFmtId="2" fontId="2" fillId="7" borderId="1" xfId="0" applyNumberFormat="1" applyFont="1" applyFill="1" applyBorder="1"/>
    <xf numFmtId="0" fontId="5" fillId="2" borderId="1" xfId="0" applyFont="1" applyFill="1" applyBorder="1" applyAlignment="1">
      <alignment horizontal="left"/>
    </xf>
    <xf numFmtId="0" fontId="2" fillId="2" borderId="1" xfId="0" applyFont="1" applyFill="1" applyBorder="1" applyAlignment="1">
      <alignment horizontal="left" wrapText="1"/>
    </xf>
    <xf numFmtId="4" fontId="1" fillId="0" borderId="1" xfId="0" applyNumberFormat="1" applyFont="1" applyBorder="1"/>
    <xf numFmtId="4" fontId="2" fillId="7" borderId="1" xfId="0" applyNumberFormat="1" applyFont="1" applyFill="1" applyBorder="1"/>
    <xf numFmtId="4" fontId="2" fillId="6" borderId="1" xfId="0" applyNumberFormat="1" applyFont="1" applyFill="1" applyBorder="1"/>
    <xf numFmtId="4" fontId="1" fillId="4" borderId="1" xfId="0" applyNumberFormat="1" applyFont="1" applyFill="1" applyBorder="1"/>
    <xf numFmtId="4" fontId="2" fillId="6" borderId="1" xfId="0" applyNumberFormat="1" applyFont="1" applyFill="1" applyBorder="1" applyAlignment="1">
      <alignment horizontal="center"/>
    </xf>
    <xf numFmtId="1" fontId="1" fillId="4" borderId="1" xfId="0" applyNumberFormat="1" applyFont="1" applyFill="1" applyBorder="1"/>
    <xf numFmtId="4" fontId="0" fillId="0" borderId="0" xfId="0" applyNumberFormat="1"/>
    <xf numFmtId="2" fontId="6" fillId="0" borderId="1" xfId="0" applyNumberFormat="1" applyFont="1" applyBorder="1"/>
    <xf numFmtId="0" fontId="6" fillId="4" borderId="1" xfId="0" applyFont="1" applyFill="1" applyBorder="1"/>
    <xf numFmtId="4" fontId="6" fillId="4" borderId="1" xfId="0" applyNumberFormat="1" applyFont="1" applyFill="1" applyBorder="1"/>
    <xf numFmtId="2" fontId="6" fillId="4" borderId="1" xfId="0" applyNumberFormat="1" applyFont="1" applyFill="1" applyBorder="1"/>
    <xf numFmtId="0" fontId="1" fillId="4" borderId="1" xfId="0" applyFont="1" applyFill="1" applyBorder="1" applyAlignment="1">
      <alignment horizontal="center" wrapText="1"/>
    </xf>
    <xf numFmtId="0" fontId="1" fillId="0" borderId="1" xfId="0" applyFont="1" applyBorder="1" applyAlignment="1">
      <alignment horizontal="center" wrapText="1"/>
    </xf>
    <xf numFmtId="0" fontId="7" fillId="0" borderId="0" xfId="1"/>
    <xf numFmtId="0" fontId="2" fillId="0" borderId="0" xfId="0" applyFont="1"/>
    <xf numFmtId="0" fontId="1" fillId="0" borderId="0" xfId="0" applyFont="1" applyAlignment="1">
      <alignment wrapText="1"/>
    </xf>
    <xf numFmtId="2" fontId="1" fillId="0" borderId="1" xfId="0" applyNumberFormat="1" applyFont="1" applyBorder="1"/>
    <xf numFmtId="0" fontId="8" fillId="0" borderId="1" xfId="0" applyFont="1" applyBorder="1" applyAlignment="1">
      <alignment wrapText="1"/>
    </xf>
    <xf numFmtId="0" fontId="8" fillId="0" borderId="1" xfId="0" applyFont="1" applyBorder="1" applyAlignment="1">
      <alignment horizontal="center" wrapText="1"/>
    </xf>
    <xf numFmtId="0" fontId="8" fillId="0" borderId="1" xfId="0" applyFont="1" applyBorder="1" applyAlignment="1">
      <alignment horizontal="center"/>
    </xf>
    <xf numFmtId="3" fontId="8" fillId="0" borderId="1" xfId="0" applyNumberFormat="1" applyFont="1" applyBorder="1" applyAlignment="1">
      <alignment horizontal="center"/>
    </xf>
    <xf numFmtId="4" fontId="8" fillId="0" borderId="1" xfId="0" applyNumberFormat="1" applyFont="1" applyBorder="1" applyAlignment="1">
      <alignment horizontal="center"/>
    </xf>
    <xf numFmtId="0" fontId="8" fillId="0" borderId="1" xfId="0" applyFont="1" applyBorder="1" applyAlignment="1">
      <alignment horizontal="right"/>
    </xf>
    <xf numFmtId="4" fontId="8" fillId="0" borderId="1" xfId="0" applyNumberFormat="1" applyFont="1" applyBorder="1" applyAlignment="1">
      <alignment horizontal="center" wrapText="1"/>
    </xf>
    <xf numFmtId="3" fontId="8" fillId="0" borderId="1" xfId="0" applyNumberFormat="1"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center"/>
    </xf>
    <xf numFmtId="0" fontId="0" fillId="0" borderId="1" xfId="0" applyBorder="1" applyAlignment="1">
      <alignment horizont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3" fontId="1" fillId="0" borderId="1" xfId="0" applyNumberFormat="1" applyFont="1" applyBorder="1" applyAlignment="1">
      <alignment horizontal="center"/>
    </xf>
    <xf numFmtId="4" fontId="1" fillId="0" borderId="1" xfId="0" applyNumberFormat="1"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xf>
    <xf numFmtId="0" fontId="8" fillId="0" borderId="0" xfId="0" applyFont="1"/>
    <xf numFmtId="0" fontId="8" fillId="0" borderId="0" xfId="0" applyFont="1" applyAlignment="1">
      <alignment wrapText="1"/>
    </xf>
    <xf numFmtId="1" fontId="8" fillId="0" borderId="0" xfId="0" applyNumberFormat="1" applyFont="1"/>
    <xf numFmtId="0" fontId="9" fillId="0" borderId="0" xfId="0" applyFont="1"/>
    <xf numFmtId="0" fontId="8" fillId="0" borderId="1" xfId="0" applyFont="1" applyBorder="1"/>
    <xf numFmtId="3" fontId="8" fillId="0" borderId="1" xfId="0" applyNumberFormat="1" applyFont="1" applyBorder="1"/>
    <xf numFmtId="1" fontId="8" fillId="0" borderId="1" xfId="0" applyNumberFormat="1" applyFont="1" applyBorder="1"/>
    <xf numFmtId="164" fontId="8" fillId="0" borderId="1" xfId="0" applyNumberFormat="1" applyFont="1" applyBorder="1"/>
    <xf numFmtId="3" fontId="8" fillId="0" borderId="1" xfId="0" applyNumberFormat="1" applyFont="1" applyBorder="1" applyAlignment="1"/>
    <xf numFmtId="3" fontId="1" fillId="0" borderId="1" xfId="0" applyNumberFormat="1" applyFont="1" applyBorder="1" applyAlignment="1">
      <alignment horizontal="right" wrapText="1"/>
    </xf>
    <xf numFmtId="0" fontId="8" fillId="2" borderId="1" xfId="0" applyFont="1" applyFill="1" applyBorder="1" applyAlignment="1">
      <alignment wrapText="1"/>
    </xf>
    <xf numFmtId="3" fontId="8" fillId="2" borderId="1" xfId="0" applyNumberFormat="1" applyFont="1" applyFill="1" applyBorder="1"/>
    <xf numFmtId="0" fontId="8" fillId="2" borderId="1" xfId="0" applyFont="1" applyFill="1" applyBorder="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1" fontId="8" fillId="0" borderId="0" xfId="0" applyNumberFormat="1" applyFont="1" applyBorder="1"/>
    <xf numFmtId="3" fontId="1" fillId="0" borderId="1" xfId="0" applyNumberFormat="1" applyFont="1" applyBorder="1" applyAlignment="1">
      <alignment horizontal="center" wrapText="1"/>
    </xf>
    <xf numFmtId="164" fontId="8" fillId="0" borderId="1" xfId="0" applyNumberFormat="1" applyFont="1" applyBorder="1" applyAlignment="1">
      <alignment horizontal="center"/>
    </xf>
    <xf numFmtId="0" fontId="8" fillId="0" borderId="1" xfId="0" applyFont="1" applyBorder="1" applyAlignment="1">
      <alignment horizontal="center" vertical="center"/>
    </xf>
    <xf numFmtId="0" fontId="1" fillId="0" borderId="1" xfId="0" applyFont="1" applyBorder="1" applyAlignment="1">
      <alignment horizontal="center" vertical="center"/>
    </xf>
    <xf numFmtId="4" fontId="1" fillId="0" borderId="1" xfId="0" applyNumberFormat="1" applyFont="1" applyBorder="1" applyAlignment="1">
      <alignment horizontal="center"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xf>
    <xf numFmtId="4" fontId="1" fillId="0" borderId="0" xfId="0" applyNumberFormat="1" applyFont="1" applyBorder="1" applyAlignment="1">
      <alignment horizontal="center" vertical="center"/>
    </xf>
    <xf numFmtId="0" fontId="11" fillId="0" borderId="1" xfId="0" applyFont="1" applyBorder="1"/>
    <xf numFmtId="3" fontId="1" fillId="0" borderId="1" xfId="0" applyNumberFormat="1" applyFont="1" applyBorder="1"/>
    <xf numFmtId="4" fontId="2" fillId="0" borderId="1" xfId="0" applyNumberFormat="1" applyFont="1" applyBorder="1"/>
    <xf numFmtId="0" fontId="2" fillId="0" borderId="1" xfId="0" applyFont="1" applyBorder="1"/>
    <xf numFmtId="0" fontId="2" fillId="2" borderId="1" xfId="0" applyFont="1" applyFill="1" applyBorder="1"/>
    <xf numFmtId="4" fontId="2" fillId="2" borderId="1" xfId="0" applyNumberFormat="1" applyFont="1" applyFill="1" applyBorder="1"/>
    <xf numFmtId="0" fontId="1" fillId="0" borderId="1" xfId="0" applyFont="1" applyBorder="1" applyAlignment="1">
      <alignment horizontal="center" wrapText="1"/>
    </xf>
    <xf numFmtId="0" fontId="1" fillId="0" borderId="1" xfId="0" applyFont="1" applyBorder="1" applyAlignment="1">
      <alignment horizontal="center"/>
    </xf>
    <xf numFmtId="0" fontId="0" fillId="0" borderId="1" xfId="0" applyBorder="1" applyAlignment="1">
      <alignment horizontal="center"/>
    </xf>
    <xf numFmtId="0" fontId="1" fillId="0" borderId="0" xfId="0" applyFont="1" applyAlignment="1">
      <alignment horizontal="center"/>
    </xf>
    <xf numFmtId="0" fontId="2" fillId="0" borderId="0" xfId="0" applyFont="1" applyAlignment="1">
      <alignment horizontal="center" wrapText="1"/>
    </xf>
    <xf numFmtId="0" fontId="1" fillId="0" borderId="0" xfId="0" applyFont="1" applyAlignment="1">
      <alignment horizontal="center" wrapText="1"/>
    </xf>
    <xf numFmtId="0" fontId="8" fillId="0" borderId="1" xfId="0" applyFont="1" applyBorder="1" applyAlignment="1">
      <alignment horizontal="center" wrapText="1"/>
    </xf>
    <xf numFmtId="0" fontId="8" fillId="0" borderId="1" xfId="0" applyFont="1" applyBorder="1" applyAlignment="1">
      <alignment horizontal="center"/>
    </xf>
    <xf numFmtId="0" fontId="8" fillId="0" borderId="1" xfId="0" applyFont="1" applyBorder="1" applyAlignment="1">
      <alignment horizontal="center" vertical="center" wrapText="1"/>
    </xf>
    <xf numFmtId="0" fontId="2" fillId="0" borderId="0" xfId="0" applyFont="1" applyAlignment="1">
      <alignment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165"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0" fontId="1" fillId="0" borderId="0" xfId="0" applyFont="1" applyFill="1" applyBorder="1" applyAlignment="1">
      <alignment horizontal="center" vertical="center" wrapText="1"/>
    </xf>
    <xf numFmtId="3" fontId="1" fillId="0" borderId="0" xfId="0" applyNumberFormat="1" applyFont="1" applyBorder="1" applyAlignment="1">
      <alignment horizontal="center"/>
    </xf>
    <xf numFmtId="4" fontId="1" fillId="0" borderId="0" xfId="0" applyNumberFormat="1" applyFont="1" applyBorder="1" applyAlignment="1">
      <alignment horizontal="center"/>
    </xf>
    <xf numFmtId="0" fontId="1" fillId="0" borderId="0" xfId="0" applyFont="1" applyBorder="1" applyAlignment="1">
      <alignment horizontal="center"/>
    </xf>
    <xf numFmtId="165" fontId="1" fillId="0" borderId="0" xfId="0" applyNumberFormat="1" applyFont="1" applyBorder="1" applyAlignment="1">
      <alignment horizontal="center" vertical="center"/>
    </xf>
    <xf numFmtId="3" fontId="1" fillId="0" borderId="0" xfId="0" applyNumberFormat="1" applyFont="1" applyBorder="1" applyAlignment="1">
      <alignment horizontal="center" vertical="center"/>
    </xf>
    <xf numFmtId="3" fontId="8" fillId="0" borderId="0" xfId="0" applyNumberFormat="1" applyFont="1"/>
    <xf numFmtId="4" fontId="1" fillId="0" borderId="1" xfId="0" applyNumberFormat="1" applyFont="1" applyFill="1" applyBorder="1" applyAlignment="1">
      <alignment horizontal="center" vertical="center"/>
    </xf>
    <xf numFmtId="3" fontId="1" fillId="4" borderId="1" xfId="0" applyNumberFormat="1" applyFont="1" applyFill="1" applyBorder="1"/>
    <xf numFmtId="4" fontId="8" fillId="0" borderId="0" xfId="0" applyNumberFormat="1" applyFont="1"/>
    <xf numFmtId="2" fontId="8" fillId="0" borderId="1" xfId="0" applyNumberFormat="1" applyFont="1" applyBorder="1"/>
    <xf numFmtId="0" fontId="1" fillId="4" borderId="1" xfId="0" applyFont="1" applyFill="1" applyBorder="1" applyAlignment="1">
      <alignment horizontal="center" wrapText="1"/>
    </xf>
    <xf numFmtId="0" fontId="1" fillId="4" borderId="1" xfId="0" applyFont="1" applyFill="1" applyBorder="1" applyAlignment="1">
      <alignment horizontal="center"/>
    </xf>
    <xf numFmtId="0" fontId="1" fillId="0" borderId="1" xfId="0" applyFont="1" applyBorder="1" applyAlignment="1">
      <alignment horizontal="center"/>
    </xf>
    <xf numFmtId="0" fontId="6" fillId="0" borderId="2" xfId="0" applyFont="1" applyBorder="1" applyAlignment="1">
      <alignment horizontal="right"/>
    </xf>
    <xf numFmtId="0" fontId="6" fillId="0" borderId="4" xfId="0" applyFont="1" applyBorder="1" applyAlignment="1">
      <alignment horizontal="right"/>
    </xf>
    <xf numFmtId="0" fontId="6" fillId="0" borderId="3" xfId="0" applyFont="1" applyBorder="1" applyAlignment="1">
      <alignment horizontal="right"/>
    </xf>
    <xf numFmtId="0" fontId="2" fillId="3" borderId="1" xfId="0" applyFont="1" applyFill="1" applyBorder="1" applyAlignment="1">
      <alignment horizontal="center"/>
    </xf>
    <xf numFmtId="0" fontId="1" fillId="4" borderId="0" xfId="0" applyFont="1" applyFill="1" applyAlignment="1">
      <alignment horizontal="right"/>
    </xf>
    <xf numFmtId="0" fontId="1" fillId="0" borderId="0" xfId="0" applyFont="1" applyAlignment="1">
      <alignment horizontal="left" wrapText="1"/>
    </xf>
    <xf numFmtId="0" fontId="2" fillId="6" borderId="1" xfId="0" applyFont="1" applyFill="1" applyBorder="1" applyAlignment="1">
      <alignment horizontal="right" wrapText="1"/>
    </xf>
    <xf numFmtId="0" fontId="3" fillId="0" borderId="0" xfId="0" applyFont="1" applyAlignment="1">
      <alignment horizontal="center" wrapText="1"/>
    </xf>
    <xf numFmtId="0" fontId="1" fillId="0" borderId="1" xfId="0" applyFont="1" applyBorder="1" applyAlignment="1">
      <alignment horizontal="center" wrapText="1"/>
    </xf>
    <xf numFmtId="0" fontId="1" fillId="0" borderId="0" xfId="0" applyFont="1" applyAlignment="1">
      <alignment wrapText="1"/>
    </xf>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 fillId="0" borderId="0" xfId="0" applyFont="1" applyAlignment="1">
      <alignment horizontal="center"/>
    </xf>
    <xf numFmtId="0" fontId="1" fillId="4" borderId="2" xfId="0" applyFont="1" applyFill="1" applyBorder="1" applyAlignment="1">
      <alignment horizontal="center"/>
    </xf>
    <xf numFmtId="0" fontId="1" fillId="4" borderId="4" xfId="0" applyFont="1" applyFill="1" applyBorder="1" applyAlignment="1">
      <alignment horizontal="center"/>
    </xf>
    <xf numFmtId="0" fontId="1" fillId="4" borderId="3" xfId="0" applyFont="1" applyFill="1" applyBorder="1" applyAlignment="1">
      <alignment horizontal="center"/>
    </xf>
    <xf numFmtId="0" fontId="4" fillId="0" borderId="0" xfId="1" applyFont="1" applyAlignment="1">
      <alignment horizontal="center"/>
    </xf>
    <xf numFmtId="0" fontId="2" fillId="3" borderId="1" xfId="0" applyFont="1" applyFill="1" applyBorder="1" applyAlignment="1">
      <alignment horizontal="center" wrapText="1"/>
    </xf>
    <xf numFmtId="0" fontId="5" fillId="0" borderId="0" xfId="1" applyFont="1" applyAlignment="1">
      <alignment horizontal="center" wrapText="1"/>
    </xf>
    <xf numFmtId="0" fontId="2" fillId="5" borderId="1" xfId="0" applyFont="1" applyFill="1" applyBorder="1" applyAlignment="1">
      <alignment horizontal="center" wrapText="1"/>
    </xf>
    <xf numFmtId="0" fontId="2" fillId="7" borderId="1" xfId="0" applyFont="1" applyFill="1" applyBorder="1" applyAlignment="1">
      <alignment horizontal="right" wrapText="1"/>
    </xf>
    <xf numFmtId="0" fontId="2" fillId="0" borderId="0" xfId="0" applyFont="1" applyAlignment="1">
      <alignment horizontal="center" wrapText="1"/>
    </xf>
    <xf numFmtId="0" fontId="8" fillId="0" borderId="0" xfId="0" applyFont="1" applyFill="1" applyBorder="1" applyAlignment="1">
      <alignment horizontal="left"/>
    </xf>
    <xf numFmtId="0" fontId="1" fillId="0" borderId="0" xfId="0" applyFont="1" applyAlignment="1">
      <alignment horizontal="right"/>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0" xfId="0" applyFont="1" applyAlignment="1">
      <alignment horizontal="center"/>
    </xf>
    <xf numFmtId="0" fontId="8" fillId="0" borderId="0" xfId="0" applyFont="1" applyAlignment="1">
      <alignment horizontal="left" wrapText="1"/>
    </xf>
    <xf numFmtId="0" fontId="0" fillId="0" borderId="0" xfId="0" applyAlignment="1">
      <alignment horizontal="left"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0" fillId="0" borderId="7" xfId="0" applyFont="1" applyBorder="1" applyAlignment="1">
      <alignment horizontal="left" wrapText="1"/>
    </xf>
    <xf numFmtId="0" fontId="8" fillId="0" borderId="7" xfId="0" applyFont="1" applyBorder="1" applyAlignment="1">
      <alignment horizontal="left" wrapText="1"/>
    </xf>
    <xf numFmtId="0" fontId="8" fillId="0" borderId="0" xfId="0" applyFont="1" applyBorder="1" applyAlignment="1">
      <alignment horizontal="left" wrapText="1"/>
    </xf>
    <xf numFmtId="0" fontId="9" fillId="0" borderId="0" xfId="0" applyFont="1" applyAlignment="1">
      <alignment horizontal="center" wrapText="1"/>
    </xf>
    <xf numFmtId="0" fontId="11" fillId="0" borderId="0" xfId="0" applyFont="1" applyAlignment="1">
      <alignment horizontal="left" wrapText="1"/>
    </xf>
    <xf numFmtId="0" fontId="11" fillId="0" borderId="7" xfId="0" applyFont="1" applyBorder="1" applyAlignment="1">
      <alignment horizontal="left" vertical="center" wrapText="1"/>
    </xf>
    <xf numFmtId="0" fontId="6" fillId="0" borderId="0" xfId="0" applyFont="1" applyAlignment="1">
      <alignment horizontal="center" wrapText="1"/>
    </xf>
    <xf numFmtId="165" fontId="12" fillId="0" borderId="8" xfId="0" applyNumberFormat="1" applyFont="1" applyBorder="1" applyAlignment="1">
      <alignment horizontal="center" vertical="center"/>
    </xf>
    <xf numFmtId="165" fontId="12" fillId="0" borderId="0" xfId="0" applyNumberFormat="1" applyFont="1" applyBorder="1" applyAlignment="1">
      <alignment horizontal="center" vertical="center"/>
    </xf>
  </cellXfs>
  <cellStyles count="2">
    <cellStyle name="Normal" xfId="0" builtinId="0"/>
    <cellStyle name="Normal 2" xfId="1" xr:uid="{C26BE734-9AB6-4607-9BDA-D18EC279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A7B9-7267-4B17-9509-CA3CB0D4DF9A}">
  <dimension ref="A1:AB37"/>
  <sheetViews>
    <sheetView zoomScale="83" zoomScaleNormal="83" workbookViewId="0">
      <pane xSplit="3" ySplit="8" topLeftCell="D9" activePane="bottomRight" state="frozen"/>
      <selection pane="topRight" activeCell="F1" sqref="F1"/>
      <selection pane="bottomLeft" activeCell="A7" sqref="A7"/>
      <selection pane="bottomRight" activeCell="E33" sqref="E33"/>
    </sheetView>
  </sheetViews>
  <sheetFormatPr defaultRowHeight="15" x14ac:dyDescent="0.25"/>
  <cols>
    <col min="1" max="1" width="25" customWidth="1"/>
    <col min="2" max="2" width="12" customWidth="1"/>
    <col min="3" max="3" width="9.5703125" customWidth="1"/>
    <col min="4" max="4" width="10.7109375" customWidth="1"/>
    <col min="5" max="5" width="11.85546875" customWidth="1"/>
    <col min="6" max="6" width="9.85546875" style="7" customWidth="1"/>
    <col min="7" max="7" width="11.85546875" style="7" customWidth="1"/>
    <col min="8" max="8" width="8.7109375" style="7" customWidth="1"/>
    <col min="9" max="9" width="10.5703125" style="7" customWidth="1"/>
    <col min="10" max="10" width="8.7109375" style="7" customWidth="1"/>
    <col min="11" max="11" width="11.5703125" style="7" customWidth="1"/>
    <col min="12" max="12" width="8.7109375" style="7" customWidth="1"/>
    <col min="13" max="13" width="12.140625" style="7" customWidth="1"/>
    <col min="14" max="14" width="9.7109375" style="7" customWidth="1"/>
    <col min="15" max="15" width="11.85546875" style="7" customWidth="1"/>
    <col min="16" max="16" width="9.28515625" style="7" customWidth="1"/>
    <col min="17" max="17" width="11.85546875" style="7" customWidth="1"/>
    <col min="18" max="18" width="9.7109375" style="7" customWidth="1"/>
    <col min="19" max="19" width="12" style="7" customWidth="1"/>
    <col min="20" max="20" width="9.5703125" style="7" customWidth="1"/>
    <col min="21" max="21" width="12" style="7" customWidth="1"/>
    <col min="22" max="22" width="9.5703125" style="7" customWidth="1"/>
    <col min="23" max="23" width="11.28515625" style="7" customWidth="1"/>
    <col min="24" max="24" width="9.7109375" style="7" customWidth="1"/>
    <col min="25" max="25" width="10.85546875" style="7" customWidth="1"/>
    <col min="26" max="26" width="10.140625" style="7" customWidth="1"/>
    <col min="27" max="27" width="11.7109375" style="7" customWidth="1"/>
    <col min="28" max="28" width="10.28515625" customWidth="1"/>
  </cols>
  <sheetData>
    <row r="1" spans="1:27" ht="15.75" x14ac:dyDescent="0.25">
      <c r="W1" s="124" t="s">
        <v>39</v>
      </c>
      <c r="X1" s="124"/>
      <c r="Y1" s="124"/>
      <c r="Z1" s="124"/>
    </row>
    <row r="3" spans="1:27" ht="45" customHeight="1" x14ac:dyDescent="0.3">
      <c r="A3" s="127" t="s">
        <v>146</v>
      </c>
      <c r="B3" s="127"/>
      <c r="C3" s="127"/>
      <c r="D3" s="127"/>
      <c r="E3" s="127"/>
      <c r="F3" s="127"/>
      <c r="G3" s="127"/>
      <c r="H3" s="127"/>
      <c r="I3" s="127"/>
      <c r="J3" s="127"/>
      <c r="K3" s="127"/>
      <c r="L3" s="127"/>
      <c r="M3" s="127"/>
    </row>
    <row r="5" spans="1:27" ht="15.75" x14ac:dyDescent="0.25">
      <c r="A5" s="128" t="s">
        <v>25</v>
      </c>
      <c r="B5" s="119" t="s">
        <v>0</v>
      </c>
      <c r="C5" s="119"/>
      <c r="D5" s="118" t="s">
        <v>14</v>
      </c>
      <c r="E5" s="118"/>
      <c r="F5" s="118"/>
      <c r="G5" s="118"/>
      <c r="H5" s="118"/>
      <c r="I5" s="118"/>
      <c r="J5" s="118" t="s">
        <v>15</v>
      </c>
      <c r="K5" s="118"/>
      <c r="L5" s="118"/>
      <c r="M5" s="118"/>
      <c r="N5" s="118"/>
      <c r="O5" s="118"/>
      <c r="P5" s="118" t="s">
        <v>16</v>
      </c>
      <c r="Q5" s="118"/>
      <c r="R5" s="118"/>
      <c r="S5" s="118"/>
      <c r="T5" s="118"/>
      <c r="U5" s="118"/>
      <c r="V5" s="118" t="s">
        <v>17</v>
      </c>
      <c r="W5" s="118"/>
      <c r="X5" s="118"/>
      <c r="Y5" s="118"/>
      <c r="Z5" s="118"/>
      <c r="AA5" s="118"/>
    </row>
    <row r="6" spans="1:27" ht="35.450000000000003" customHeight="1" x14ac:dyDescent="0.25">
      <c r="A6" s="128"/>
      <c r="B6" s="119"/>
      <c r="C6" s="119"/>
      <c r="D6" s="117" t="s">
        <v>22</v>
      </c>
      <c r="E6" s="117"/>
      <c r="F6" s="117" t="s">
        <v>23</v>
      </c>
      <c r="G6" s="117"/>
      <c r="H6" s="117" t="s">
        <v>18</v>
      </c>
      <c r="I6" s="117"/>
      <c r="J6" s="117" t="s">
        <v>22</v>
      </c>
      <c r="K6" s="117"/>
      <c r="L6" s="117" t="s">
        <v>23</v>
      </c>
      <c r="M6" s="117"/>
      <c r="N6" s="117" t="s">
        <v>18</v>
      </c>
      <c r="O6" s="117"/>
      <c r="P6" s="117" t="s">
        <v>22</v>
      </c>
      <c r="Q6" s="117"/>
      <c r="R6" s="117" t="s">
        <v>23</v>
      </c>
      <c r="S6" s="117"/>
      <c r="T6" s="117" t="s">
        <v>18</v>
      </c>
      <c r="U6" s="117"/>
      <c r="V6" s="117" t="s">
        <v>22</v>
      </c>
      <c r="W6" s="117"/>
      <c r="X6" s="117" t="s">
        <v>23</v>
      </c>
      <c r="Y6" s="117"/>
      <c r="Z6" s="117" t="s">
        <v>18</v>
      </c>
      <c r="AA6" s="117"/>
    </row>
    <row r="7" spans="1:27" ht="16.899999999999999" customHeight="1" x14ac:dyDescent="0.25">
      <c r="A7" s="128"/>
      <c r="B7" s="119"/>
      <c r="C7" s="119"/>
      <c r="D7" s="117" t="s">
        <v>28</v>
      </c>
      <c r="E7" s="117"/>
      <c r="F7" s="117" t="s">
        <v>28</v>
      </c>
      <c r="G7" s="117"/>
      <c r="H7" s="117" t="s">
        <v>28</v>
      </c>
      <c r="I7" s="117"/>
      <c r="J7" s="117" t="s">
        <v>28</v>
      </c>
      <c r="K7" s="117"/>
      <c r="L7" s="117" t="s">
        <v>28</v>
      </c>
      <c r="M7" s="117"/>
      <c r="N7" s="117" t="s">
        <v>28</v>
      </c>
      <c r="O7" s="117"/>
      <c r="P7" s="117" t="s">
        <v>28</v>
      </c>
      <c r="Q7" s="117"/>
      <c r="R7" s="117" t="s">
        <v>28</v>
      </c>
      <c r="S7" s="117"/>
      <c r="T7" s="117" t="s">
        <v>28</v>
      </c>
      <c r="U7" s="117"/>
      <c r="V7" s="117" t="s">
        <v>28</v>
      </c>
      <c r="W7" s="117"/>
      <c r="X7" s="117" t="s">
        <v>28</v>
      </c>
      <c r="Y7" s="117"/>
      <c r="Z7" s="117" t="s">
        <v>28</v>
      </c>
      <c r="AA7" s="117"/>
    </row>
    <row r="8" spans="1:27" ht="47.25" x14ac:dyDescent="0.25">
      <c r="A8" s="128"/>
      <c r="B8" s="15" t="s">
        <v>1</v>
      </c>
      <c r="C8" s="15" t="s">
        <v>2</v>
      </c>
      <c r="D8" s="19" t="s">
        <v>27</v>
      </c>
      <c r="E8" s="19" t="s">
        <v>26</v>
      </c>
      <c r="F8" s="19" t="s">
        <v>27</v>
      </c>
      <c r="G8" s="19" t="s">
        <v>26</v>
      </c>
      <c r="H8" s="19" t="s">
        <v>27</v>
      </c>
      <c r="I8" s="19" t="s">
        <v>26</v>
      </c>
      <c r="J8" s="19" t="s">
        <v>27</v>
      </c>
      <c r="K8" s="19" t="s">
        <v>26</v>
      </c>
      <c r="L8" s="19" t="s">
        <v>27</v>
      </c>
      <c r="M8" s="19" t="s">
        <v>26</v>
      </c>
      <c r="N8" s="19" t="s">
        <v>27</v>
      </c>
      <c r="O8" s="19" t="s">
        <v>26</v>
      </c>
      <c r="P8" s="19" t="s">
        <v>27</v>
      </c>
      <c r="Q8" s="19" t="s">
        <v>26</v>
      </c>
      <c r="R8" s="19" t="s">
        <v>27</v>
      </c>
      <c r="S8" s="19" t="s">
        <v>26</v>
      </c>
      <c r="T8" s="19" t="s">
        <v>27</v>
      </c>
      <c r="U8" s="19" t="s">
        <v>26</v>
      </c>
      <c r="V8" s="19" t="s">
        <v>27</v>
      </c>
      <c r="W8" s="19" t="s">
        <v>26</v>
      </c>
      <c r="X8" s="19" t="s">
        <v>27</v>
      </c>
      <c r="Y8" s="19" t="s">
        <v>26</v>
      </c>
      <c r="Z8" s="19" t="s">
        <v>27</v>
      </c>
      <c r="AA8" s="19" t="s">
        <v>26</v>
      </c>
    </row>
    <row r="9" spans="1:27" ht="23.45" customHeight="1" x14ac:dyDescent="0.25">
      <c r="A9" s="123" t="s">
        <v>13</v>
      </c>
      <c r="B9" s="123"/>
      <c r="C9" s="123"/>
      <c r="D9" s="1"/>
      <c r="E9" s="1"/>
      <c r="F9" s="19"/>
      <c r="G9" s="19"/>
      <c r="H9" s="19"/>
      <c r="I9" s="19"/>
      <c r="J9" s="19"/>
      <c r="K9" s="19"/>
      <c r="L9" s="19"/>
      <c r="M9" s="19"/>
      <c r="N9" s="19"/>
      <c r="O9" s="19"/>
      <c r="P9" s="19"/>
      <c r="Q9" s="19"/>
      <c r="R9" s="19"/>
      <c r="S9" s="19"/>
      <c r="T9" s="19"/>
      <c r="U9" s="19"/>
      <c r="V9" s="19"/>
      <c r="W9" s="19"/>
      <c r="X9" s="19"/>
      <c r="Y9" s="19"/>
      <c r="Z9" s="19"/>
      <c r="AA9" s="19"/>
    </row>
    <row r="10" spans="1:27" ht="15.75" hidden="1" x14ac:dyDescent="0.25">
      <c r="A10" s="22"/>
      <c r="B10" s="2"/>
      <c r="C10" s="2"/>
      <c r="D10" s="2"/>
      <c r="E10" s="2"/>
      <c r="F10" s="8"/>
      <c r="G10" s="8"/>
      <c r="H10" s="8"/>
      <c r="I10" s="8"/>
      <c r="J10" s="8"/>
      <c r="K10" s="8"/>
      <c r="L10" s="8"/>
      <c r="M10" s="8"/>
      <c r="N10" s="8"/>
      <c r="O10" s="8"/>
      <c r="P10" s="8"/>
      <c r="Q10" s="8"/>
      <c r="R10" s="8"/>
      <c r="S10" s="8"/>
      <c r="T10" s="8"/>
      <c r="U10" s="8"/>
      <c r="V10" s="8"/>
      <c r="W10" s="8"/>
      <c r="X10" s="8"/>
      <c r="Y10" s="8"/>
      <c r="Z10" s="8"/>
      <c r="AA10" s="8"/>
    </row>
    <row r="11" spans="1:27" ht="76.150000000000006" hidden="1" customHeight="1" x14ac:dyDescent="0.25">
      <c r="A11" s="17"/>
      <c r="B11" s="2"/>
      <c r="C11" s="2"/>
      <c r="D11" s="2"/>
      <c r="E11" s="2"/>
      <c r="F11" s="8"/>
      <c r="G11" s="8"/>
      <c r="H11" s="8"/>
      <c r="I11" s="8"/>
      <c r="J11" s="8"/>
      <c r="K11" s="8"/>
      <c r="L11" s="8"/>
      <c r="M11" s="8"/>
      <c r="N11" s="8"/>
      <c r="O11" s="8"/>
      <c r="P11" s="8"/>
      <c r="Q11" s="8"/>
      <c r="R11" s="8"/>
      <c r="S11" s="8"/>
      <c r="T11" s="8"/>
      <c r="U11" s="8"/>
      <c r="V11" s="8"/>
      <c r="W11" s="8"/>
      <c r="X11" s="8"/>
      <c r="Y11" s="8"/>
      <c r="Z11" s="8"/>
      <c r="AA11" s="8"/>
    </row>
    <row r="12" spans="1:27" ht="15.75" hidden="1" x14ac:dyDescent="0.25">
      <c r="A12" s="23"/>
      <c r="B12" s="6"/>
      <c r="C12" s="2"/>
      <c r="D12" s="2"/>
      <c r="E12" s="2"/>
      <c r="F12" s="8"/>
      <c r="G12" s="9"/>
      <c r="H12" s="8"/>
      <c r="I12" s="9"/>
      <c r="J12" s="9"/>
      <c r="K12" s="9"/>
      <c r="L12" s="8"/>
      <c r="M12" s="9"/>
      <c r="N12" s="8"/>
      <c r="O12" s="9"/>
      <c r="P12" s="9"/>
      <c r="Q12" s="9"/>
      <c r="R12" s="8"/>
      <c r="S12" s="9"/>
      <c r="T12" s="8"/>
      <c r="U12" s="9"/>
      <c r="V12" s="9"/>
      <c r="W12" s="9"/>
      <c r="X12" s="8"/>
      <c r="Y12" s="9"/>
      <c r="Z12" s="8"/>
      <c r="AA12" s="9"/>
    </row>
    <row r="13" spans="1:27" ht="86.45" hidden="1" customHeight="1" x14ac:dyDescent="0.25">
      <c r="A13" s="17"/>
      <c r="B13" s="6"/>
      <c r="C13" s="2"/>
      <c r="D13" s="2"/>
      <c r="E13" s="2"/>
      <c r="F13" s="8"/>
      <c r="G13" s="9"/>
      <c r="H13" s="8"/>
      <c r="I13" s="9"/>
      <c r="J13" s="9"/>
      <c r="K13" s="9"/>
      <c r="L13" s="8"/>
      <c r="M13" s="9"/>
      <c r="N13" s="8"/>
      <c r="O13" s="9"/>
      <c r="P13" s="9"/>
      <c r="Q13" s="9"/>
      <c r="R13" s="8"/>
      <c r="S13" s="9"/>
      <c r="T13" s="8"/>
      <c r="U13" s="9"/>
      <c r="V13" s="9"/>
      <c r="W13" s="9"/>
      <c r="X13" s="8"/>
      <c r="Y13" s="9"/>
      <c r="Z13" s="8"/>
      <c r="AA13" s="9"/>
    </row>
    <row r="14" spans="1:27" ht="15.75" hidden="1" x14ac:dyDescent="0.25">
      <c r="A14" s="22"/>
      <c r="B14" s="2"/>
      <c r="C14" s="2"/>
      <c r="D14" s="2"/>
      <c r="E14" s="2"/>
      <c r="F14" s="8"/>
      <c r="G14" s="8"/>
      <c r="H14" s="8"/>
      <c r="I14" s="8"/>
      <c r="J14" s="8"/>
      <c r="K14" s="8"/>
      <c r="L14" s="8"/>
      <c r="M14" s="8"/>
      <c r="N14" s="8"/>
      <c r="O14" s="8"/>
      <c r="P14" s="8"/>
      <c r="Q14" s="8"/>
      <c r="R14" s="8"/>
      <c r="S14" s="8"/>
      <c r="T14" s="8"/>
      <c r="U14" s="8"/>
      <c r="V14" s="8"/>
      <c r="W14" s="8"/>
      <c r="X14" s="8"/>
      <c r="Y14" s="8"/>
      <c r="Z14" s="8"/>
      <c r="AA14" s="8"/>
    </row>
    <row r="15" spans="1:27" ht="69.599999999999994" hidden="1" customHeight="1" x14ac:dyDescent="0.25">
      <c r="A15" s="18"/>
      <c r="B15" s="2"/>
      <c r="C15" s="2"/>
      <c r="D15" s="2"/>
      <c r="E15" s="2"/>
      <c r="F15" s="8"/>
      <c r="G15" s="8"/>
      <c r="H15" s="8"/>
      <c r="I15" s="8"/>
      <c r="J15" s="8"/>
      <c r="K15" s="8"/>
      <c r="L15" s="8"/>
      <c r="M15" s="8"/>
      <c r="N15" s="8"/>
      <c r="O15" s="8"/>
      <c r="P15" s="8"/>
      <c r="Q15" s="8"/>
      <c r="R15" s="8"/>
      <c r="S15" s="8"/>
      <c r="T15" s="8"/>
      <c r="U15" s="8"/>
      <c r="V15" s="8"/>
      <c r="W15" s="8"/>
      <c r="X15" s="8"/>
      <c r="Y15" s="8"/>
      <c r="Z15" s="8"/>
      <c r="AA15" s="8"/>
    </row>
    <row r="16" spans="1:27" ht="15.75" hidden="1" x14ac:dyDescent="0.25">
      <c r="A16" s="16"/>
      <c r="B16" s="2"/>
      <c r="C16" s="2"/>
      <c r="D16" s="2"/>
      <c r="E16" s="2"/>
      <c r="F16" s="8"/>
      <c r="G16" s="8"/>
      <c r="H16" s="8"/>
      <c r="I16" s="8"/>
      <c r="J16" s="8"/>
      <c r="K16" s="8"/>
      <c r="L16" s="8"/>
      <c r="M16" s="8"/>
      <c r="N16" s="8"/>
      <c r="O16" s="8"/>
      <c r="P16" s="8"/>
      <c r="Q16" s="8"/>
      <c r="R16" s="8"/>
      <c r="S16" s="8"/>
      <c r="T16" s="8"/>
      <c r="U16" s="8"/>
      <c r="V16" s="8"/>
      <c r="W16" s="8"/>
      <c r="X16" s="8"/>
      <c r="Y16" s="8"/>
      <c r="Z16" s="8"/>
      <c r="AA16" s="8"/>
    </row>
    <row r="17" spans="1:28" ht="61.9" hidden="1" customHeight="1" x14ac:dyDescent="0.25">
      <c r="A17" s="18"/>
      <c r="B17" s="4"/>
      <c r="C17" s="2"/>
      <c r="D17" s="2"/>
      <c r="E17" s="2"/>
      <c r="F17" s="8"/>
      <c r="G17" s="8"/>
      <c r="H17" s="8"/>
      <c r="I17" s="8"/>
      <c r="J17" s="8"/>
      <c r="K17" s="8"/>
      <c r="L17" s="8"/>
      <c r="M17" s="8"/>
      <c r="N17" s="8"/>
      <c r="O17" s="8"/>
      <c r="P17" s="8"/>
      <c r="Q17" s="8"/>
      <c r="R17" s="8"/>
      <c r="S17" s="8"/>
      <c r="T17" s="8"/>
      <c r="U17" s="8"/>
      <c r="V17" s="8"/>
      <c r="W17" s="8"/>
      <c r="X17" s="8"/>
      <c r="Y17" s="8"/>
      <c r="Z17" s="8"/>
      <c r="AA17" s="8"/>
    </row>
    <row r="18" spans="1:28" ht="13.9" hidden="1" customHeight="1" x14ac:dyDescent="0.25">
      <c r="A18" s="22"/>
      <c r="B18" s="4"/>
      <c r="C18" s="2"/>
      <c r="D18" s="2"/>
      <c r="E18" s="2"/>
      <c r="F18" s="8"/>
      <c r="G18" s="8"/>
      <c r="H18" s="8"/>
      <c r="I18" s="8"/>
      <c r="J18" s="8"/>
      <c r="K18" s="8"/>
      <c r="L18" s="8"/>
      <c r="M18" s="8"/>
      <c r="N18" s="8"/>
      <c r="O18" s="8"/>
      <c r="P18" s="8"/>
      <c r="Q18" s="8"/>
      <c r="R18" s="8"/>
      <c r="S18" s="8"/>
      <c r="T18" s="8"/>
      <c r="U18" s="8"/>
      <c r="V18" s="8"/>
      <c r="W18" s="8"/>
      <c r="X18" s="8"/>
      <c r="Y18" s="8"/>
      <c r="Z18" s="8"/>
      <c r="AA18" s="8"/>
    </row>
    <row r="19" spans="1:28" ht="91.15" hidden="1" customHeight="1" x14ac:dyDescent="0.25">
      <c r="A19" s="18"/>
      <c r="B19" s="4"/>
      <c r="C19" s="2"/>
      <c r="D19" s="2"/>
      <c r="E19" s="2"/>
      <c r="F19" s="8"/>
      <c r="G19" s="8"/>
      <c r="H19" s="8"/>
      <c r="I19" s="8"/>
      <c r="J19" s="8"/>
      <c r="K19" s="8"/>
      <c r="L19" s="8"/>
      <c r="M19" s="8"/>
      <c r="N19" s="8"/>
      <c r="O19" s="8"/>
      <c r="P19" s="8"/>
      <c r="Q19" s="8"/>
      <c r="R19" s="8"/>
      <c r="S19" s="8"/>
      <c r="T19" s="8"/>
      <c r="U19" s="8"/>
      <c r="V19" s="8"/>
      <c r="W19" s="8"/>
      <c r="X19" s="8"/>
      <c r="Y19" s="8"/>
      <c r="Z19" s="8"/>
      <c r="AA19" s="8"/>
    </row>
    <row r="20" spans="1:28" ht="36" customHeight="1" x14ac:dyDescent="0.25">
      <c r="A20" s="1" t="s">
        <v>29</v>
      </c>
      <c r="B20" s="2" t="s">
        <v>7</v>
      </c>
      <c r="C20" s="2">
        <v>6.14</v>
      </c>
      <c r="D20" s="8">
        <v>176</v>
      </c>
      <c r="E20" s="27">
        <f>C20*D20</f>
        <v>1080.6399999999999</v>
      </c>
      <c r="F20" s="8">
        <v>192</v>
      </c>
      <c r="G20" s="27">
        <f t="shared" ref="G20:G25" si="0">F20*C20</f>
        <v>1178.8799999999999</v>
      </c>
      <c r="H20" s="8">
        <v>192</v>
      </c>
      <c r="I20" s="27">
        <f t="shared" ref="I20:I25" si="1">H20*C20</f>
        <v>1178.8799999999999</v>
      </c>
      <c r="J20" s="29">
        <v>264</v>
      </c>
      <c r="K20" s="27">
        <f>C20*J20</f>
        <v>1620.9599999999998</v>
      </c>
      <c r="L20" s="8">
        <v>288</v>
      </c>
      <c r="M20" s="27">
        <f t="shared" ref="M20:M25" si="2">L20*C20</f>
        <v>1768.32</v>
      </c>
      <c r="N20" s="8">
        <v>288</v>
      </c>
      <c r="O20" s="27">
        <f t="shared" ref="O20:O25" si="3">N20*C20</f>
        <v>1768.32</v>
      </c>
      <c r="P20" s="29">
        <v>396</v>
      </c>
      <c r="Q20" s="27">
        <f>C20*P20</f>
        <v>2431.44</v>
      </c>
      <c r="R20" s="8">
        <v>432</v>
      </c>
      <c r="S20" s="27">
        <f t="shared" ref="S20:S24" si="4">R20*C20</f>
        <v>2652.48</v>
      </c>
      <c r="T20" s="8"/>
      <c r="U20" s="27">
        <f t="shared" ref="U20:U28" si="5">T20*C20</f>
        <v>0</v>
      </c>
      <c r="V20" s="29">
        <v>836</v>
      </c>
      <c r="W20" s="27">
        <f>C20*V20</f>
        <v>5133.04</v>
      </c>
      <c r="X20" s="8">
        <v>912</v>
      </c>
      <c r="Y20" s="27">
        <f t="shared" ref="Y20:Y28" si="6">X20*C20</f>
        <v>5599.6799999999994</v>
      </c>
      <c r="Z20" s="8"/>
      <c r="AA20" s="27">
        <f t="shared" ref="AA20:AA27" si="7">Z20*C20</f>
        <v>0</v>
      </c>
    </row>
    <row r="21" spans="1:28" ht="25.15" customHeight="1" x14ac:dyDescent="0.25">
      <c r="A21" s="1" t="s">
        <v>34</v>
      </c>
      <c r="B21" s="2" t="s">
        <v>8</v>
      </c>
      <c r="C21" s="2">
        <v>37.29</v>
      </c>
      <c r="D21" s="8">
        <v>10</v>
      </c>
      <c r="E21" s="27">
        <f t="shared" ref="E21:E28" si="8">C21*D21</f>
        <v>372.9</v>
      </c>
      <c r="F21" s="8">
        <v>10</v>
      </c>
      <c r="G21" s="27">
        <f t="shared" si="0"/>
        <v>372.9</v>
      </c>
      <c r="H21" s="8">
        <v>10</v>
      </c>
      <c r="I21" s="27">
        <f t="shared" si="1"/>
        <v>372.9</v>
      </c>
      <c r="J21" s="29">
        <v>10</v>
      </c>
      <c r="K21" s="27">
        <f t="shared" ref="K21:K28" si="9">C21*J21</f>
        <v>372.9</v>
      </c>
      <c r="L21" s="8">
        <v>10</v>
      </c>
      <c r="M21" s="27">
        <f t="shared" si="2"/>
        <v>372.9</v>
      </c>
      <c r="N21" s="8">
        <v>10</v>
      </c>
      <c r="O21" s="27">
        <f t="shared" si="3"/>
        <v>372.9</v>
      </c>
      <c r="P21" s="29">
        <v>10</v>
      </c>
      <c r="Q21" s="27">
        <f t="shared" ref="Q21:Q28" si="10">C21*P21</f>
        <v>372.9</v>
      </c>
      <c r="R21" s="8">
        <v>10</v>
      </c>
      <c r="S21" s="27">
        <f t="shared" si="4"/>
        <v>372.9</v>
      </c>
      <c r="T21" s="8">
        <v>10</v>
      </c>
      <c r="U21" s="27">
        <f t="shared" si="5"/>
        <v>372.9</v>
      </c>
      <c r="V21" s="29">
        <v>10</v>
      </c>
      <c r="W21" s="27">
        <f t="shared" ref="W21:W28" si="11">C21*V21</f>
        <v>372.9</v>
      </c>
      <c r="X21" s="8">
        <v>10</v>
      </c>
      <c r="Y21" s="27">
        <f t="shared" si="6"/>
        <v>372.9</v>
      </c>
      <c r="Z21" s="8">
        <v>10</v>
      </c>
      <c r="AA21" s="27">
        <f t="shared" si="7"/>
        <v>372.9</v>
      </c>
      <c r="AB21" s="30"/>
    </row>
    <row r="22" spans="1:28" ht="28.9" customHeight="1" x14ac:dyDescent="0.25">
      <c r="A22" s="5" t="s">
        <v>33</v>
      </c>
      <c r="B22" s="2" t="s">
        <v>7</v>
      </c>
      <c r="C22" s="2">
        <v>4.7300000000000004</v>
      </c>
      <c r="D22" s="8">
        <v>451</v>
      </c>
      <c r="E22" s="27">
        <f t="shared" si="8"/>
        <v>2133.23</v>
      </c>
      <c r="F22" s="8">
        <v>492</v>
      </c>
      <c r="G22" s="27">
        <f t="shared" si="0"/>
        <v>2327.1600000000003</v>
      </c>
      <c r="H22" s="8">
        <v>492</v>
      </c>
      <c r="I22" s="27">
        <f t="shared" si="1"/>
        <v>2327.1600000000003</v>
      </c>
      <c r="J22" s="29">
        <v>451</v>
      </c>
      <c r="K22" s="27">
        <f t="shared" si="9"/>
        <v>2133.23</v>
      </c>
      <c r="L22" s="8">
        <v>492</v>
      </c>
      <c r="M22" s="27">
        <f t="shared" si="2"/>
        <v>2327.1600000000003</v>
      </c>
      <c r="N22" s="8">
        <v>492</v>
      </c>
      <c r="O22" s="27">
        <f t="shared" si="3"/>
        <v>2327.1600000000003</v>
      </c>
      <c r="P22" s="29">
        <v>495</v>
      </c>
      <c r="Q22" s="27">
        <f t="shared" si="10"/>
        <v>2341.3500000000004</v>
      </c>
      <c r="R22" s="8">
        <v>540</v>
      </c>
      <c r="S22" s="27">
        <f t="shared" si="4"/>
        <v>2554.2000000000003</v>
      </c>
      <c r="T22" s="8">
        <v>540</v>
      </c>
      <c r="U22" s="27">
        <f t="shared" si="5"/>
        <v>2554.2000000000003</v>
      </c>
      <c r="V22" s="29">
        <v>495</v>
      </c>
      <c r="W22" s="27">
        <f t="shared" si="11"/>
        <v>2341.3500000000004</v>
      </c>
      <c r="X22" s="8">
        <v>540</v>
      </c>
      <c r="Y22" s="27">
        <f t="shared" si="6"/>
        <v>2554.2000000000003</v>
      </c>
      <c r="Z22" s="8">
        <v>540</v>
      </c>
      <c r="AA22" s="27">
        <f t="shared" si="7"/>
        <v>2554.2000000000003</v>
      </c>
    </row>
    <row r="23" spans="1:28" ht="40.9" customHeight="1" x14ac:dyDescent="0.25">
      <c r="A23" s="1" t="s">
        <v>6</v>
      </c>
      <c r="B23" s="2" t="s">
        <v>11</v>
      </c>
      <c r="C23" s="2">
        <v>92.12</v>
      </c>
      <c r="D23" s="8">
        <v>30</v>
      </c>
      <c r="E23" s="27">
        <f t="shared" si="8"/>
        <v>2763.6000000000004</v>
      </c>
      <c r="F23" s="8">
        <v>0</v>
      </c>
      <c r="G23" s="27">
        <f t="shared" si="0"/>
        <v>0</v>
      </c>
      <c r="H23" s="8">
        <v>0</v>
      </c>
      <c r="I23" s="27">
        <f t="shared" si="1"/>
        <v>0</v>
      </c>
      <c r="J23" s="29">
        <v>30</v>
      </c>
      <c r="K23" s="27">
        <f t="shared" si="9"/>
        <v>2763.6000000000004</v>
      </c>
      <c r="L23" s="8">
        <v>0</v>
      </c>
      <c r="M23" s="27">
        <f t="shared" si="2"/>
        <v>0</v>
      </c>
      <c r="N23" s="8">
        <v>0</v>
      </c>
      <c r="O23" s="27">
        <f t="shared" si="3"/>
        <v>0</v>
      </c>
      <c r="P23" s="29">
        <v>30</v>
      </c>
      <c r="Q23" s="27">
        <f t="shared" si="10"/>
        <v>2763.6000000000004</v>
      </c>
      <c r="R23" s="8">
        <v>0</v>
      </c>
      <c r="S23" s="27">
        <f t="shared" si="4"/>
        <v>0</v>
      </c>
      <c r="T23" s="8">
        <v>0</v>
      </c>
      <c r="U23" s="27">
        <f t="shared" si="5"/>
        <v>0</v>
      </c>
      <c r="V23" s="29">
        <v>30</v>
      </c>
      <c r="W23" s="27">
        <f t="shared" si="11"/>
        <v>2763.6000000000004</v>
      </c>
      <c r="X23" s="8">
        <v>0</v>
      </c>
      <c r="Y23" s="27">
        <f t="shared" si="6"/>
        <v>0</v>
      </c>
      <c r="Z23" s="8">
        <v>0</v>
      </c>
      <c r="AA23" s="27">
        <f t="shared" si="7"/>
        <v>0</v>
      </c>
    </row>
    <row r="24" spans="1:28" ht="38.450000000000003" customHeight="1" x14ac:dyDescent="0.25">
      <c r="A24" s="5" t="s">
        <v>5</v>
      </c>
      <c r="B24" s="4" t="s">
        <v>7</v>
      </c>
      <c r="C24" s="2">
        <v>18.649999999999999</v>
      </c>
      <c r="D24" s="8">
        <v>288</v>
      </c>
      <c r="E24" s="27">
        <f t="shared" si="8"/>
        <v>5371.2</v>
      </c>
      <c r="F24" s="8">
        <v>288</v>
      </c>
      <c r="G24" s="27">
        <f t="shared" si="0"/>
        <v>5371.2</v>
      </c>
      <c r="H24" s="8">
        <v>288</v>
      </c>
      <c r="I24" s="27">
        <f t="shared" si="1"/>
        <v>5371.2</v>
      </c>
      <c r="J24" s="29">
        <v>288</v>
      </c>
      <c r="K24" s="27">
        <f t="shared" si="9"/>
        <v>5371.2</v>
      </c>
      <c r="L24" s="8">
        <v>288</v>
      </c>
      <c r="M24" s="27">
        <f t="shared" si="2"/>
        <v>5371.2</v>
      </c>
      <c r="N24" s="8">
        <v>288</v>
      </c>
      <c r="O24" s="27">
        <f t="shared" si="3"/>
        <v>5371.2</v>
      </c>
      <c r="P24" s="29">
        <v>288</v>
      </c>
      <c r="Q24" s="27">
        <f t="shared" si="10"/>
        <v>5371.2</v>
      </c>
      <c r="R24" s="8">
        <v>288</v>
      </c>
      <c r="S24" s="27">
        <f t="shared" si="4"/>
        <v>5371.2</v>
      </c>
      <c r="T24" s="8">
        <v>288</v>
      </c>
      <c r="U24" s="27">
        <f t="shared" si="5"/>
        <v>5371.2</v>
      </c>
      <c r="V24" s="29">
        <v>96</v>
      </c>
      <c r="W24" s="27">
        <f t="shared" si="11"/>
        <v>1790.3999999999999</v>
      </c>
      <c r="X24" s="8">
        <v>96</v>
      </c>
      <c r="Y24" s="27">
        <f t="shared" si="6"/>
        <v>1790.3999999999999</v>
      </c>
      <c r="Z24" s="8">
        <v>96</v>
      </c>
      <c r="AA24" s="27">
        <f t="shared" si="7"/>
        <v>1790.3999999999999</v>
      </c>
      <c r="AB24" s="30"/>
    </row>
    <row r="25" spans="1:28" ht="39.6" customHeight="1" x14ac:dyDescent="0.25">
      <c r="A25" s="5" t="s">
        <v>24</v>
      </c>
      <c r="B25" s="2" t="s">
        <v>10</v>
      </c>
      <c r="C25" s="2">
        <v>26.37</v>
      </c>
      <c r="D25" s="8"/>
      <c r="E25" s="27">
        <f t="shared" si="8"/>
        <v>0</v>
      </c>
      <c r="F25" s="8"/>
      <c r="G25" s="27">
        <f t="shared" si="0"/>
        <v>0</v>
      </c>
      <c r="H25" s="8"/>
      <c r="I25" s="27">
        <f t="shared" si="1"/>
        <v>0</v>
      </c>
      <c r="J25" s="29"/>
      <c r="K25" s="27">
        <f t="shared" si="9"/>
        <v>0</v>
      </c>
      <c r="L25" s="8"/>
      <c r="M25" s="27">
        <f t="shared" si="2"/>
        <v>0</v>
      </c>
      <c r="N25" s="8"/>
      <c r="O25" s="27">
        <f t="shared" si="3"/>
        <v>0</v>
      </c>
      <c r="P25" s="29">
        <v>231</v>
      </c>
      <c r="Q25" s="27">
        <f t="shared" si="10"/>
        <v>6091.47</v>
      </c>
      <c r="R25" s="8">
        <v>252</v>
      </c>
      <c r="S25" s="27">
        <f>C25*R25</f>
        <v>6645.2400000000007</v>
      </c>
      <c r="T25" s="8">
        <v>252</v>
      </c>
      <c r="U25" s="27">
        <f t="shared" si="5"/>
        <v>6645.2400000000007</v>
      </c>
      <c r="V25" s="29">
        <v>231</v>
      </c>
      <c r="W25" s="27">
        <f t="shared" si="11"/>
        <v>6091.47</v>
      </c>
      <c r="X25" s="8">
        <v>252</v>
      </c>
      <c r="Y25" s="27">
        <f t="shared" si="6"/>
        <v>6645.2400000000007</v>
      </c>
      <c r="Z25" s="8">
        <v>252</v>
      </c>
      <c r="AA25" s="27">
        <f t="shared" si="7"/>
        <v>6645.2400000000007</v>
      </c>
      <c r="AB25" s="30"/>
    </row>
    <row r="26" spans="1:28" ht="43.9" customHeight="1" x14ac:dyDescent="0.25">
      <c r="A26" s="5" t="s">
        <v>47</v>
      </c>
      <c r="B26" s="2" t="s">
        <v>10</v>
      </c>
      <c r="C26" s="40">
        <v>18.47</v>
      </c>
      <c r="D26" s="8">
        <v>231</v>
      </c>
      <c r="E26" s="27">
        <f t="shared" si="8"/>
        <v>4266.57</v>
      </c>
      <c r="F26" s="8">
        <v>252</v>
      </c>
      <c r="G26" s="27">
        <f>C26*F26</f>
        <v>4654.4399999999996</v>
      </c>
      <c r="H26" s="8">
        <v>252</v>
      </c>
      <c r="I26" s="27">
        <f>C26*H26</f>
        <v>4654.4399999999996</v>
      </c>
      <c r="J26" s="29">
        <v>231</v>
      </c>
      <c r="K26" s="27">
        <f t="shared" si="9"/>
        <v>4266.57</v>
      </c>
      <c r="L26" s="8">
        <v>252</v>
      </c>
      <c r="M26" s="27">
        <f>C26*L26</f>
        <v>4654.4399999999996</v>
      </c>
      <c r="N26" s="8">
        <v>252</v>
      </c>
      <c r="O26" s="27">
        <f>C26*N26</f>
        <v>4654.4399999999996</v>
      </c>
      <c r="P26" s="29"/>
      <c r="Q26" s="27">
        <f t="shared" si="10"/>
        <v>0</v>
      </c>
      <c r="R26" s="8"/>
      <c r="S26" s="27">
        <f>C26*R26</f>
        <v>0</v>
      </c>
      <c r="T26" s="8"/>
      <c r="U26" s="27">
        <f t="shared" si="5"/>
        <v>0</v>
      </c>
      <c r="V26" s="29"/>
      <c r="W26" s="27">
        <f t="shared" si="11"/>
        <v>0</v>
      </c>
      <c r="X26" s="8"/>
      <c r="Y26" s="27">
        <f t="shared" si="6"/>
        <v>0</v>
      </c>
      <c r="Z26" s="8"/>
      <c r="AA26" s="27">
        <f t="shared" si="7"/>
        <v>0</v>
      </c>
    </row>
    <row r="27" spans="1:28" ht="37.9" customHeight="1" x14ac:dyDescent="0.25">
      <c r="A27" s="1" t="s">
        <v>30</v>
      </c>
      <c r="B27" s="2" t="s">
        <v>11</v>
      </c>
      <c r="C27" s="2">
        <v>14.66</v>
      </c>
      <c r="D27" s="8"/>
      <c r="E27" s="27">
        <f t="shared" si="8"/>
        <v>0</v>
      </c>
      <c r="F27" s="8"/>
      <c r="G27" s="27"/>
      <c r="H27" s="8">
        <v>365</v>
      </c>
      <c r="I27" s="27">
        <f>C27*H27</f>
        <v>5350.9</v>
      </c>
      <c r="J27" s="29"/>
      <c r="K27" s="27">
        <f t="shared" si="9"/>
        <v>0</v>
      </c>
      <c r="L27" s="8"/>
      <c r="M27" s="27"/>
      <c r="N27" s="8">
        <v>365</v>
      </c>
      <c r="O27" s="27">
        <f>C27*N27</f>
        <v>5350.9</v>
      </c>
      <c r="P27" s="29"/>
      <c r="Q27" s="27">
        <f t="shared" si="10"/>
        <v>0</v>
      </c>
      <c r="R27" s="8"/>
      <c r="S27" s="27"/>
      <c r="T27" s="8"/>
      <c r="U27" s="27">
        <f t="shared" si="5"/>
        <v>0</v>
      </c>
      <c r="V27" s="29"/>
      <c r="W27" s="27">
        <f t="shared" si="11"/>
        <v>0</v>
      </c>
      <c r="X27" s="8"/>
      <c r="Y27" s="27">
        <f t="shared" si="6"/>
        <v>0</v>
      </c>
      <c r="Z27" s="8"/>
      <c r="AA27" s="27">
        <f t="shared" si="7"/>
        <v>0</v>
      </c>
    </row>
    <row r="28" spans="1:28" ht="39" customHeight="1" x14ac:dyDescent="0.25">
      <c r="A28" s="1" t="s">
        <v>31</v>
      </c>
      <c r="B28" s="2" t="s">
        <v>11</v>
      </c>
      <c r="C28" s="2">
        <v>21.91</v>
      </c>
      <c r="D28" s="8"/>
      <c r="E28" s="27">
        <f t="shared" si="8"/>
        <v>0</v>
      </c>
      <c r="F28" s="8"/>
      <c r="G28" s="27"/>
      <c r="H28" s="8"/>
      <c r="I28" s="27"/>
      <c r="J28" s="29"/>
      <c r="K28" s="27">
        <f t="shared" si="9"/>
        <v>0</v>
      </c>
      <c r="L28" s="8"/>
      <c r="M28" s="27"/>
      <c r="N28" s="8"/>
      <c r="O28" s="27"/>
      <c r="P28" s="29"/>
      <c r="Q28" s="27">
        <f t="shared" si="10"/>
        <v>0</v>
      </c>
      <c r="R28" s="8"/>
      <c r="S28" s="27"/>
      <c r="T28" s="8">
        <v>365</v>
      </c>
      <c r="U28" s="27">
        <f t="shared" si="5"/>
        <v>7997.15</v>
      </c>
      <c r="V28" s="29"/>
      <c r="W28" s="27">
        <f t="shared" si="11"/>
        <v>0</v>
      </c>
      <c r="X28" s="8"/>
      <c r="Y28" s="27">
        <f t="shared" si="6"/>
        <v>0</v>
      </c>
      <c r="Z28" s="8">
        <v>365</v>
      </c>
      <c r="AA28" s="27">
        <f>C28*Z28</f>
        <v>7997.15</v>
      </c>
      <c r="AB28" s="30"/>
    </row>
    <row r="29" spans="1:28" ht="36" customHeight="1" x14ac:dyDescent="0.25">
      <c r="A29" s="126" t="s">
        <v>35</v>
      </c>
      <c r="B29" s="126"/>
      <c r="C29" s="126"/>
      <c r="D29" s="11"/>
      <c r="E29" s="26">
        <f>SUM(E20:E28)</f>
        <v>15988.14</v>
      </c>
      <c r="F29" s="12"/>
      <c r="G29" s="28">
        <f>SUM(G20:G28)</f>
        <v>13904.579999999998</v>
      </c>
      <c r="H29" s="12"/>
      <c r="I29" s="28">
        <f>SUM(I20:I28)</f>
        <v>19255.479999999996</v>
      </c>
      <c r="J29" s="13"/>
      <c r="K29" s="28">
        <f>SUM(K20:K28)</f>
        <v>16528.46</v>
      </c>
      <c r="L29" s="12"/>
      <c r="M29" s="28">
        <f>SUM(M20:M28)</f>
        <v>14494.02</v>
      </c>
      <c r="N29" s="13"/>
      <c r="O29" s="28">
        <f>SUM(O20:O28)</f>
        <v>19844.919999999998</v>
      </c>
      <c r="P29" s="13"/>
      <c r="Q29" s="28">
        <f>SUM(Q20:Q28)</f>
        <v>19371.960000000003</v>
      </c>
      <c r="R29" s="13"/>
      <c r="S29" s="28">
        <f>SUM(S20:S28)</f>
        <v>17596.02</v>
      </c>
      <c r="T29" s="13"/>
      <c r="U29" s="28">
        <f>SUM(U20:U28)</f>
        <v>22940.690000000002</v>
      </c>
      <c r="V29" s="13"/>
      <c r="W29" s="28">
        <f>SUM(W20:W28)</f>
        <v>18492.759999999998</v>
      </c>
      <c r="X29" s="13"/>
      <c r="Y29" s="28">
        <f>SUM(Y20:Y28)</f>
        <v>16962.419999999998</v>
      </c>
      <c r="Z29" s="13"/>
      <c r="AA29" s="28">
        <f>SUM(AA20:AA28)</f>
        <v>19359.89</v>
      </c>
      <c r="AB29" s="30"/>
    </row>
    <row r="30" spans="1:28" ht="15.75" x14ac:dyDescent="0.25">
      <c r="A30" s="120" t="s">
        <v>36</v>
      </c>
      <c r="B30" s="121"/>
      <c r="C30" s="122"/>
      <c r="D30" s="2"/>
      <c r="E30" s="31">
        <f>E29/12</f>
        <v>1332.345</v>
      </c>
      <c r="F30" s="32"/>
      <c r="G30" s="33">
        <f>G29/12</f>
        <v>1158.7149999999999</v>
      </c>
      <c r="H30" s="32"/>
      <c r="I30" s="33">
        <f>I29/12</f>
        <v>1604.623333333333</v>
      </c>
      <c r="J30" s="34"/>
      <c r="K30" s="33">
        <f>K29/12</f>
        <v>1377.3716666666667</v>
      </c>
      <c r="L30" s="32"/>
      <c r="M30" s="33">
        <f>M29/12</f>
        <v>1207.835</v>
      </c>
      <c r="N30" s="14"/>
      <c r="O30" s="33">
        <f>O29/12</f>
        <v>1653.7433333333331</v>
      </c>
      <c r="P30" s="34"/>
      <c r="Q30" s="33">
        <f>Q29/12</f>
        <v>1614.3300000000002</v>
      </c>
      <c r="R30" s="32"/>
      <c r="S30" s="33">
        <f>S29/12</f>
        <v>1466.335</v>
      </c>
      <c r="T30" s="32"/>
      <c r="U30" s="33">
        <f>U29/12</f>
        <v>1911.7241666666669</v>
      </c>
      <c r="V30" s="34"/>
      <c r="W30" s="33">
        <f>W29/12</f>
        <v>1541.0633333333333</v>
      </c>
      <c r="X30" s="32"/>
      <c r="Y30" s="33">
        <f>Y29/12</f>
        <v>1413.5349999999999</v>
      </c>
      <c r="Z30" s="32"/>
      <c r="AA30" s="33">
        <f>AA29/12</f>
        <v>1613.3241666666665</v>
      </c>
    </row>
    <row r="32" spans="1:28" ht="30.6" customHeight="1" x14ac:dyDescent="0.25">
      <c r="A32" s="125"/>
      <c r="B32" s="125"/>
      <c r="C32" s="125"/>
    </row>
    <row r="33" spans="1:28" ht="31.15" customHeight="1" x14ac:dyDescent="0.25">
      <c r="A33" s="125"/>
      <c r="B33" s="125"/>
      <c r="C33" s="125"/>
    </row>
    <row r="34" spans="1:28" ht="30" customHeight="1" x14ac:dyDescent="0.25">
      <c r="A34" s="125"/>
      <c r="B34" s="125"/>
      <c r="C34" s="125"/>
    </row>
    <row r="36" spans="1:28" s="7" customFormat="1" ht="15.75" x14ac:dyDescent="0.25">
      <c r="A36" s="3"/>
      <c r="B36" s="3"/>
      <c r="C36" s="3"/>
      <c r="D36" s="3"/>
      <c r="E36" s="3"/>
      <c r="F36" s="10"/>
      <c r="G36" s="10"/>
      <c r="AB36"/>
    </row>
    <row r="37" spans="1:28" s="7" customFormat="1" ht="15.75" x14ac:dyDescent="0.25">
      <c r="A37" s="3"/>
      <c r="B37" s="3"/>
      <c r="C37" s="3"/>
      <c r="D37" s="3"/>
      <c r="E37" s="3"/>
      <c r="F37" s="10"/>
      <c r="G37" s="10"/>
      <c r="AB37"/>
    </row>
  </sheetData>
  <mergeCells count="38">
    <mergeCell ref="W1:Z1"/>
    <mergeCell ref="R7:S7"/>
    <mergeCell ref="A32:C32"/>
    <mergeCell ref="A33:C33"/>
    <mergeCell ref="A34:C34"/>
    <mergeCell ref="A29:C29"/>
    <mergeCell ref="A3:M3"/>
    <mergeCell ref="A5:A8"/>
    <mergeCell ref="D6:E6"/>
    <mergeCell ref="D7:E7"/>
    <mergeCell ref="F6:G6"/>
    <mergeCell ref="F7:G7"/>
    <mergeCell ref="H6:I6"/>
    <mergeCell ref="H7:I7"/>
    <mergeCell ref="D5:I5"/>
    <mergeCell ref="J6:K6"/>
    <mergeCell ref="J5:O5"/>
    <mergeCell ref="J7:K7"/>
    <mergeCell ref="L6:M6"/>
    <mergeCell ref="L7:M7"/>
    <mergeCell ref="N6:O6"/>
    <mergeCell ref="N7:O7"/>
    <mergeCell ref="Z6:AA6"/>
    <mergeCell ref="Z7:AA7"/>
    <mergeCell ref="V5:AA5"/>
    <mergeCell ref="B5:C7"/>
    <mergeCell ref="A30:C30"/>
    <mergeCell ref="T6:U6"/>
    <mergeCell ref="T7:U7"/>
    <mergeCell ref="V6:W6"/>
    <mergeCell ref="V7:W7"/>
    <mergeCell ref="X6:Y6"/>
    <mergeCell ref="X7:Y7"/>
    <mergeCell ref="P5:U5"/>
    <mergeCell ref="P6:Q6"/>
    <mergeCell ref="P7:Q7"/>
    <mergeCell ref="R6:S6"/>
    <mergeCell ref="A9:C9"/>
  </mergeCells>
  <pageMargins left="0.70866141732283472" right="0.70866141732283472" top="0.74803149606299213" bottom="0.74803149606299213" header="0.31496062992125984" footer="0.31496062992125984"/>
  <pageSetup paperSize="9" scale="5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918B3-614F-4F84-8F35-FCB171A6880A}">
  <dimension ref="A4:G11"/>
  <sheetViews>
    <sheetView workbookViewId="0">
      <selection activeCell="F17" sqref="F17"/>
    </sheetView>
  </sheetViews>
  <sheetFormatPr defaultRowHeight="15" x14ac:dyDescent="0.25"/>
  <cols>
    <col min="1" max="1" width="15.140625" customWidth="1"/>
    <col min="2" max="2" width="10" customWidth="1"/>
    <col min="3" max="3" width="15.28515625" customWidth="1"/>
    <col min="4" max="4" width="14.7109375" customWidth="1"/>
    <col min="5" max="5" width="10" customWidth="1"/>
    <col min="6" max="6" width="15.28515625" customWidth="1"/>
    <col min="7" max="7" width="14.7109375" customWidth="1"/>
  </cols>
  <sheetData>
    <row r="4" spans="1:7" ht="15.75" x14ac:dyDescent="0.25">
      <c r="E4" s="146" t="s">
        <v>89</v>
      </c>
      <c r="F4" s="146"/>
      <c r="G4" s="146"/>
    </row>
    <row r="6" spans="1:7" ht="23.45" customHeight="1" x14ac:dyDescent="0.25">
      <c r="A6" s="144" t="s">
        <v>91</v>
      </c>
      <c r="B6" s="144"/>
      <c r="C6" s="144"/>
      <c r="D6" s="144"/>
      <c r="E6" s="144"/>
      <c r="F6" s="144"/>
      <c r="G6" s="144"/>
    </row>
    <row r="7" spans="1:7" ht="18" customHeight="1" x14ac:dyDescent="0.25">
      <c r="A7" s="96"/>
      <c r="B7" s="96"/>
      <c r="C7" s="96"/>
      <c r="D7" s="96"/>
    </row>
    <row r="8" spans="1:7" ht="33" customHeight="1" x14ac:dyDescent="0.25">
      <c r="A8" s="128" t="s">
        <v>64</v>
      </c>
      <c r="B8" s="161" t="s">
        <v>161</v>
      </c>
      <c r="C8" s="161"/>
      <c r="D8" s="161"/>
      <c r="E8" s="161" t="s">
        <v>166</v>
      </c>
      <c r="F8" s="161"/>
      <c r="G8" s="161"/>
    </row>
    <row r="9" spans="1:7" ht="15.6" customHeight="1" x14ac:dyDescent="0.25">
      <c r="A9" s="128"/>
      <c r="B9" s="119" t="s">
        <v>84</v>
      </c>
      <c r="C9" s="119"/>
      <c r="D9" s="119"/>
      <c r="E9" s="119" t="s">
        <v>84</v>
      </c>
      <c r="F9" s="119"/>
      <c r="G9" s="119"/>
    </row>
    <row r="10" spans="1:7" ht="47.25" x14ac:dyDescent="0.25">
      <c r="A10" s="128"/>
      <c r="B10" s="1" t="s">
        <v>66</v>
      </c>
      <c r="C10" s="49" t="s">
        <v>67</v>
      </c>
      <c r="D10" s="49" t="s">
        <v>87</v>
      </c>
      <c r="E10" s="1" t="s">
        <v>66</v>
      </c>
      <c r="F10" s="92" t="s">
        <v>67</v>
      </c>
      <c r="G10" s="92" t="s">
        <v>87</v>
      </c>
    </row>
    <row r="11" spans="1:7" ht="63" x14ac:dyDescent="0.25">
      <c r="A11" s="1" t="s">
        <v>85</v>
      </c>
      <c r="B11" s="50">
        <v>840</v>
      </c>
      <c r="C11" s="54">
        <v>1200</v>
      </c>
      <c r="D11" s="55">
        <f>C11*B11</f>
        <v>1008000</v>
      </c>
      <c r="E11" s="93">
        <v>2575</v>
      </c>
      <c r="F11" s="54">
        <v>1200</v>
      </c>
      <c r="G11" s="55">
        <f>F11*E11</f>
        <v>3090000</v>
      </c>
    </row>
  </sheetData>
  <mergeCells count="7">
    <mergeCell ref="A6:G6"/>
    <mergeCell ref="E4:G4"/>
    <mergeCell ref="B9:D9"/>
    <mergeCell ref="B8:D8"/>
    <mergeCell ref="A8:A10"/>
    <mergeCell ref="E8:G8"/>
    <mergeCell ref="E9:G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7226-A0DE-4E78-ACD5-F6847234B90E}">
  <dimension ref="A2:N48"/>
  <sheetViews>
    <sheetView zoomScale="102" zoomScaleNormal="102" workbookViewId="0">
      <selection activeCell="I15" sqref="I15"/>
    </sheetView>
  </sheetViews>
  <sheetFormatPr defaultColWidth="8.7109375" defaultRowHeight="15" x14ac:dyDescent="0.25"/>
  <cols>
    <col min="1" max="1" width="29.28515625" style="60" customWidth="1"/>
    <col min="2" max="2" width="12.5703125" style="60" customWidth="1"/>
    <col min="3" max="3" width="10" style="60" customWidth="1"/>
    <col min="4" max="4" width="10.5703125" style="60" customWidth="1"/>
    <col min="5" max="5" width="10.7109375" style="60" customWidth="1"/>
    <col min="6" max="6" width="10.140625" style="60" customWidth="1"/>
    <col min="7" max="7" width="11.28515625" style="60" customWidth="1"/>
    <col min="8" max="8" width="10.7109375" style="60" customWidth="1"/>
    <col min="9" max="9" width="10" style="60" customWidth="1"/>
    <col min="10" max="16384" width="8.7109375" style="60"/>
  </cols>
  <sheetData>
    <row r="2" spans="1:10" ht="15.75" x14ac:dyDescent="0.25">
      <c r="I2" s="3" t="s">
        <v>114</v>
      </c>
    </row>
    <row r="4" spans="1:10" ht="15.6" customHeight="1" x14ac:dyDescent="0.25">
      <c r="A4" s="135" t="s">
        <v>92</v>
      </c>
      <c r="B4" s="135"/>
      <c r="C4" s="135"/>
      <c r="D4" s="135"/>
      <c r="E4" s="135"/>
      <c r="F4" s="135"/>
      <c r="G4" s="135"/>
      <c r="H4" s="135"/>
    </row>
    <row r="6" spans="1:10" ht="45" x14ac:dyDescent="0.25">
      <c r="A6" s="64"/>
      <c r="B6" s="64" t="s">
        <v>93</v>
      </c>
      <c r="C6" s="64" t="s">
        <v>94</v>
      </c>
      <c r="D6" s="64" t="s">
        <v>95</v>
      </c>
      <c r="E6" s="64" t="s">
        <v>96</v>
      </c>
      <c r="F6" s="64" t="s">
        <v>97</v>
      </c>
      <c r="G6" s="64" t="s">
        <v>98</v>
      </c>
      <c r="H6" s="64" t="s">
        <v>99</v>
      </c>
      <c r="I6" s="41" t="s">
        <v>115</v>
      </c>
    </row>
    <row r="7" spans="1:10" ht="45" x14ac:dyDescent="0.25">
      <c r="A7" s="41" t="s">
        <v>133</v>
      </c>
      <c r="B7" s="65">
        <v>6098</v>
      </c>
      <c r="C7" s="65">
        <v>8361</v>
      </c>
      <c r="D7" s="65">
        <v>8614</v>
      </c>
      <c r="E7" s="65">
        <v>8646</v>
      </c>
      <c r="F7" s="65">
        <v>9115</v>
      </c>
      <c r="G7" s="65">
        <v>9621</v>
      </c>
      <c r="H7" s="65">
        <v>9910</v>
      </c>
      <c r="I7" s="64"/>
    </row>
    <row r="8" spans="1:10" x14ac:dyDescent="0.25">
      <c r="A8" s="70"/>
      <c r="B8" s="71"/>
      <c r="C8" s="71">
        <f t="shared" ref="C8:H8" si="0">C7-B7</f>
        <v>2263</v>
      </c>
      <c r="D8" s="71">
        <f t="shared" si="0"/>
        <v>253</v>
      </c>
      <c r="E8" s="71">
        <f t="shared" si="0"/>
        <v>32</v>
      </c>
      <c r="F8" s="71">
        <f t="shared" si="0"/>
        <v>469</v>
      </c>
      <c r="G8" s="71">
        <f t="shared" si="0"/>
        <v>506</v>
      </c>
      <c r="H8" s="71">
        <f t="shared" si="0"/>
        <v>289</v>
      </c>
      <c r="I8" s="72"/>
    </row>
    <row r="9" spans="1:10" ht="30" x14ac:dyDescent="0.25">
      <c r="A9" s="41" t="s">
        <v>100</v>
      </c>
      <c r="B9" s="66"/>
      <c r="C9" s="66">
        <f t="shared" ref="C9:H9" si="1">C7/B7*100-100</f>
        <v>37.110528041980984</v>
      </c>
      <c r="D9" s="66">
        <f t="shared" si="1"/>
        <v>3.0259538332735332</v>
      </c>
      <c r="E9" s="66">
        <f t="shared" si="1"/>
        <v>0.37148827490132419</v>
      </c>
      <c r="F9" s="66">
        <f t="shared" si="1"/>
        <v>5.4244737450844411</v>
      </c>
      <c r="G9" s="66">
        <f t="shared" si="1"/>
        <v>5.5512890839275855</v>
      </c>
      <c r="H9" s="66">
        <f t="shared" si="1"/>
        <v>3.0038457540796202</v>
      </c>
      <c r="I9" s="116">
        <f>AVERAGE(C9:H9)</f>
        <v>9.0812631222079148</v>
      </c>
      <c r="J9" s="62"/>
    </row>
    <row r="10" spans="1:10" x14ac:dyDescent="0.25">
      <c r="A10" s="162" t="s">
        <v>134</v>
      </c>
      <c r="B10" s="163"/>
      <c r="C10" s="163"/>
      <c r="D10" s="163"/>
      <c r="E10" s="163"/>
      <c r="F10" s="163"/>
      <c r="G10" s="163"/>
      <c r="H10" s="77"/>
      <c r="I10" s="77"/>
      <c r="J10" s="62"/>
    </row>
    <row r="11" spans="1:10" ht="7.15" customHeight="1" x14ac:dyDescent="0.25">
      <c r="A11" s="164"/>
      <c r="B11" s="164"/>
      <c r="C11" s="164"/>
      <c r="D11" s="164"/>
      <c r="E11" s="164"/>
      <c r="F11" s="164"/>
      <c r="G11" s="164"/>
    </row>
    <row r="14" spans="1:10" ht="34.15" customHeight="1" x14ac:dyDescent="0.25">
      <c r="A14" s="165" t="s">
        <v>136</v>
      </c>
      <c r="B14" s="165"/>
      <c r="C14" s="165"/>
      <c r="D14" s="165"/>
      <c r="E14" s="165"/>
      <c r="F14" s="165"/>
      <c r="G14" s="165"/>
    </row>
    <row r="15" spans="1:10" x14ac:dyDescent="0.25">
      <c r="A15" s="63"/>
      <c r="B15" s="63"/>
      <c r="C15" s="63"/>
      <c r="D15" s="63"/>
    </row>
    <row r="16" spans="1:10" ht="45" x14ac:dyDescent="0.25">
      <c r="A16" s="80" t="s">
        <v>135</v>
      </c>
      <c r="B16" s="58" t="s">
        <v>111</v>
      </c>
      <c r="C16" s="58" t="s">
        <v>105</v>
      </c>
      <c r="D16" s="58" t="s">
        <v>106</v>
      </c>
      <c r="E16" s="58" t="s">
        <v>107</v>
      </c>
      <c r="F16" s="58" t="s">
        <v>108</v>
      </c>
      <c r="G16" s="58" t="s">
        <v>109</v>
      </c>
      <c r="H16" s="61"/>
    </row>
    <row r="17" spans="1:14" ht="30" x14ac:dyDescent="0.25">
      <c r="A17" s="41" t="s">
        <v>120</v>
      </c>
      <c r="B17" s="69">
        <v>8574</v>
      </c>
      <c r="C17" s="68">
        <f>ROUND(D17-($G$17*$I$9/100),0)</f>
        <v>5458</v>
      </c>
      <c r="D17" s="68">
        <f>ROUND(E17-($G$17*$I$9/100),0)</f>
        <v>6237</v>
      </c>
      <c r="E17" s="68">
        <f>ROUND(F17-($G$17*$I$9/100),0)</f>
        <v>7016</v>
      </c>
      <c r="F17" s="68">
        <f>ROUND(G17-($G$17*$I$9/100),0)</f>
        <v>7795</v>
      </c>
      <c r="G17" s="68">
        <f>B17</f>
        <v>8574</v>
      </c>
    </row>
    <row r="18" spans="1:14" ht="15.75" x14ac:dyDescent="0.25">
      <c r="A18" s="41" t="s">
        <v>110</v>
      </c>
      <c r="B18" s="69"/>
      <c r="C18" s="67">
        <f>C17/$G$17*100</f>
        <v>63.657569395847915</v>
      </c>
      <c r="D18" s="67">
        <f t="shared" ref="D18:G18" si="2">D17/$G$17*100</f>
        <v>72.743177046885933</v>
      </c>
      <c r="E18" s="67">
        <f t="shared" si="2"/>
        <v>81.82878469792395</v>
      </c>
      <c r="F18" s="67">
        <f t="shared" si="2"/>
        <v>90.914392348961982</v>
      </c>
      <c r="G18" s="67">
        <f t="shared" si="2"/>
        <v>100</v>
      </c>
    </row>
    <row r="19" spans="1:14" ht="30" x14ac:dyDescent="0.25">
      <c r="A19" s="41" t="s">
        <v>102</v>
      </c>
      <c r="B19" s="69">
        <v>1801</v>
      </c>
      <c r="C19" s="65">
        <f>ROUND(D19-($G$19*$I$9/100),0)</f>
        <v>1145</v>
      </c>
      <c r="D19" s="65">
        <f>ROUND(E19-($G$19*$I$9/100),0)</f>
        <v>1309</v>
      </c>
      <c r="E19" s="65">
        <f>ROUND(F19-($G$19*$I$9/100),0)</f>
        <v>1473</v>
      </c>
      <c r="F19" s="65">
        <f>ROUND(G19-($G$19*$I$9/100),0)</f>
        <v>1637</v>
      </c>
      <c r="G19" s="65">
        <v>1801</v>
      </c>
    </row>
    <row r="20" spans="1:14" ht="15.75" x14ac:dyDescent="0.25">
      <c r="A20" s="41" t="s">
        <v>110</v>
      </c>
      <c r="B20" s="69"/>
      <c r="C20" s="67">
        <f>C19/$B$19*100</f>
        <v>63.575791227096055</v>
      </c>
      <c r="D20" s="67">
        <f t="shared" ref="D20:G20" si="3">D19/$B$19*100</f>
        <v>72.681843420322039</v>
      </c>
      <c r="E20" s="67">
        <f t="shared" si="3"/>
        <v>81.787895613548031</v>
      </c>
      <c r="F20" s="67">
        <f t="shared" si="3"/>
        <v>90.893947806774008</v>
      </c>
      <c r="G20" s="67">
        <f t="shared" si="3"/>
        <v>100</v>
      </c>
    </row>
    <row r="21" spans="1:14" ht="30" x14ac:dyDescent="0.25">
      <c r="A21" s="41" t="s">
        <v>103</v>
      </c>
      <c r="B21" s="69">
        <v>1372</v>
      </c>
      <c r="C21" s="65">
        <f>ROUND(D21-($G$21*$I$9/100),0)</f>
        <v>872</v>
      </c>
      <c r="D21" s="65">
        <f>ROUND(E21-($G$21*$I$9/100),0)</f>
        <v>997</v>
      </c>
      <c r="E21" s="65">
        <f>ROUND(F21-($G$21*$I$9/100),0)</f>
        <v>1122</v>
      </c>
      <c r="F21" s="65">
        <f>ROUND(G21-($G$21*$I$9/100),0)</f>
        <v>1247</v>
      </c>
      <c r="G21" s="65">
        <v>1372</v>
      </c>
    </row>
    <row r="22" spans="1:14" ht="15.75" x14ac:dyDescent="0.25">
      <c r="A22" s="41" t="s">
        <v>110</v>
      </c>
      <c r="B22" s="69"/>
      <c r="C22" s="67">
        <f>C21/$B$21*100</f>
        <v>63.556851311953352</v>
      </c>
      <c r="D22" s="67">
        <f t="shared" ref="D22:G22" si="4">D21/$B$21*100</f>
        <v>72.667638483965007</v>
      </c>
      <c r="E22" s="67">
        <f t="shared" si="4"/>
        <v>81.778425655976676</v>
      </c>
      <c r="F22" s="67">
        <f t="shared" si="4"/>
        <v>90.889212827988345</v>
      </c>
      <c r="G22" s="67">
        <f t="shared" si="4"/>
        <v>100</v>
      </c>
    </row>
    <row r="23" spans="1:14" ht="30" x14ac:dyDescent="0.25">
      <c r="A23" s="41" t="s">
        <v>104</v>
      </c>
      <c r="B23" s="69">
        <v>2575</v>
      </c>
      <c r="C23" s="65">
        <f>ROUND(D23-($G$23*$I$9/100),0)</f>
        <v>1639</v>
      </c>
      <c r="D23" s="65">
        <f>ROUND(E23-($G$23*$I$9/100),0)</f>
        <v>1873</v>
      </c>
      <c r="E23" s="65">
        <f>ROUND(F23-($G$23*$I$9/100),0)</f>
        <v>2107</v>
      </c>
      <c r="F23" s="65">
        <f>ROUND(G23-($G$23*$I$9/100),0)</f>
        <v>2341</v>
      </c>
      <c r="G23" s="65">
        <f>B23</f>
        <v>2575</v>
      </c>
    </row>
    <row r="24" spans="1:14" x14ac:dyDescent="0.25">
      <c r="A24" s="41" t="s">
        <v>110</v>
      </c>
      <c r="B24" s="46"/>
      <c r="C24" s="67">
        <f>C23/$B$23*100</f>
        <v>63.650485436893199</v>
      </c>
      <c r="D24" s="67">
        <f t="shared" ref="D24:G24" si="5">D23/$B$23*100</f>
        <v>72.737864077669897</v>
      </c>
      <c r="E24" s="67">
        <f t="shared" si="5"/>
        <v>81.825242718446603</v>
      </c>
      <c r="F24" s="67">
        <f t="shared" si="5"/>
        <v>90.912621359223294</v>
      </c>
      <c r="G24" s="67">
        <f t="shared" si="5"/>
        <v>100</v>
      </c>
    </row>
    <row r="26" spans="1:14" ht="37.15" customHeight="1" x14ac:dyDescent="0.25">
      <c r="A26" s="165" t="s">
        <v>170</v>
      </c>
      <c r="B26" s="165"/>
      <c r="C26" s="165"/>
      <c r="D26" s="165"/>
      <c r="E26" s="165"/>
      <c r="F26" s="165"/>
      <c r="G26" s="165"/>
      <c r="H26" s="165"/>
    </row>
    <row r="27" spans="1:14" x14ac:dyDescent="0.25">
      <c r="A27" s="63"/>
      <c r="B27" s="63"/>
      <c r="C27" s="63"/>
      <c r="D27" s="63"/>
    </row>
    <row r="28" spans="1:14" ht="45" x14ac:dyDescent="0.25">
      <c r="A28" s="80" t="s">
        <v>135</v>
      </c>
      <c r="B28" s="58" t="s">
        <v>168</v>
      </c>
      <c r="C28" s="58" t="s">
        <v>105</v>
      </c>
      <c r="D28" s="58" t="s">
        <v>106</v>
      </c>
      <c r="E28" s="58" t="s">
        <v>107</v>
      </c>
      <c r="F28" s="58" t="s">
        <v>108</v>
      </c>
      <c r="G28" s="58" t="s">
        <v>109</v>
      </c>
      <c r="H28" s="58" t="s">
        <v>112</v>
      </c>
      <c r="I28" s="58" t="s">
        <v>113</v>
      </c>
    </row>
    <row r="29" spans="1:14" ht="30" x14ac:dyDescent="0.25">
      <c r="A29" s="41" t="s">
        <v>101</v>
      </c>
      <c r="B29" s="78">
        <v>2801</v>
      </c>
      <c r="C29" s="44">
        <f t="shared" ref="C29:H29" si="6">ROUND(D29-($I$29*$I$9/100),0)</f>
        <v>1277</v>
      </c>
      <c r="D29" s="44">
        <f t="shared" si="6"/>
        <v>1531</v>
      </c>
      <c r="E29" s="44">
        <f t="shared" si="6"/>
        <v>1785</v>
      </c>
      <c r="F29" s="44">
        <f t="shared" si="6"/>
        <v>2039</v>
      </c>
      <c r="G29" s="44">
        <f t="shared" si="6"/>
        <v>2293</v>
      </c>
      <c r="H29" s="44">
        <f t="shared" si="6"/>
        <v>2547</v>
      </c>
      <c r="I29" s="44">
        <f>B29</f>
        <v>2801</v>
      </c>
      <c r="L29" s="112"/>
      <c r="N29" s="112"/>
    </row>
    <row r="30" spans="1:14" ht="15.75" x14ac:dyDescent="0.25">
      <c r="A30" s="41" t="s">
        <v>110</v>
      </c>
      <c r="B30" s="78"/>
      <c r="C30" s="79">
        <f>C29/$B$29*100</f>
        <v>45.5908604069975</v>
      </c>
      <c r="D30" s="79">
        <f>D29/$B$29*100</f>
        <v>54.65905033916458</v>
      </c>
      <c r="E30" s="79">
        <f>E29/$B$29*100</f>
        <v>63.727240271331667</v>
      </c>
      <c r="F30" s="79">
        <f>F29/$B$29*100</f>
        <v>72.795430203498739</v>
      </c>
      <c r="G30" s="79">
        <f t="shared" ref="G30:I30" si="7">G29/$B$29*100</f>
        <v>81.86362013566584</v>
      </c>
      <c r="H30" s="79">
        <f t="shared" si="7"/>
        <v>90.931810067832913</v>
      </c>
      <c r="I30" s="79">
        <f t="shared" si="7"/>
        <v>100</v>
      </c>
      <c r="L30" s="112"/>
      <c r="N30" s="112"/>
    </row>
    <row r="31" spans="1:14" ht="30" x14ac:dyDescent="0.25">
      <c r="A31" s="41" t="s">
        <v>102</v>
      </c>
      <c r="B31" s="78">
        <v>588</v>
      </c>
      <c r="C31" s="44">
        <f t="shared" ref="C31:H31" si="8">ROUND(D31-($I$31*$I$9/100),0)</f>
        <v>270</v>
      </c>
      <c r="D31" s="44">
        <f t="shared" si="8"/>
        <v>323</v>
      </c>
      <c r="E31" s="44">
        <f t="shared" si="8"/>
        <v>376</v>
      </c>
      <c r="F31" s="44">
        <f t="shared" si="8"/>
        <v>429</v>
      </c>
      <c r="G31" s="44">
        <f t="shared" si="8"/>
        <v>482</v>
      </c>
      <c r="H31" s="44">
        <f t="shared" si="8"/>
        <v>535</v>
      </c>
      <c r="I31" s="44">
        <f>B31</f>
        <v>588</v>
      </c>
      <c r="L31" s="112"/>
      <c r="N31" s="112"/>
    </row>
    <row r="32" spans="1:14" ht="15.75" x14ac:dyDescent="0.25">
      <c r="A32" s="41" t="s">
        <v>110</v>
      </c>
      <c r="B32" s="78"/>
      <c r="C32" s="79">
        <f>C31/$B$31*100</f>
        <v>45.91836734693878</v>
      </c>
      <c r="D32" s="79">
        <f>D31/$B$31*100</f>
        <v>54.931972789115648</v>
      </c>
      <c r="E32" s="79">
        <f t="shared" ref="E32:I32" si="9">E31/$B$31*100</f>
        <v>63.945578231292522</v>
      </c>
      <c r="F32" s="79">
        <f t="shared" si="9"/>
        <v>72.959183673469383</v>
      </c>
      <c r="G32" s="79">
        <f t="shared" si="9"/>
        <v>81.972789115646265</v>
      </c>
      <c r="H32" s="79">
        <f t="shared" si="9"/>
        <v>90.986394557823118</v>
      </c>
      <c r="I32" s="79">
        <f t="shared" si="9"/>
        <v>100</v>
      </c>
      <c r="L32" s="112"/>
      <c r="N32" s="112"/>
    </row>
    <row r="33" spans="1:14" ht="30" x14ac:dyDescent="0.25">
      <c r="A33" s="41" t="s">
        <v>103</v>
      </c>
      <c r="B33" s="78">
        <v>448</v>
      </c>
      <c r="C33" s="44">
        <f t="shared" ref="C33:H33" si="10">ROUND(D33-($I$33*$I$9/100),0)</f>
        <v>202</v>
      </c>
      <c r="D33" s="44">
        <f t="shared" si="10"/>
        <v>243</v>
      </c>
      <c r="E33" s="44">
        <f t="shared" si="10"/>
        <v>284</v>
      </c>
      <c r="F33" s="44">
        <f t="shared" si="10"/>
        <v>325</v>
      </c>
      <c r="G33" s="44">
        <f t="shared" si="10"/>
        <v>366</v>
      </c>
      <c r="H33" s="44">
        <f t="shared" si="10"/>
        <v>407</v>
      </c>
      <c r="I33" s="44">
        <f>B33</f>
        <v>448</v>
      </c>
      <c r="L33" s="112"/>
      <c r="N33" s="112"/>
    </row>
    <row r="34" spans="1:14" ht="15.75" x14ac:dyDescent="0.25">
      <c r="A34" s="41" t="s">
        <v>110</v>
      </c>
      <c r="B34" s="78"/>
      <c r="C34" s="79">
        <f>C33/$B$33*100</f>
        <v>45.089285714285715</v>
      </c>
      <c r="D34" s="79">
        <f t="shared" ref="D34:I34" si="11">D33/$B$33*100</f>
        <v>54.241071428571431</v>
      </c>
      <c r="E34" s="79">
        <f t="shared" si="11"/>
        <v>63.392857142857139</v>
      </c>
      <c r="F34" s="79">
        <f t="shared" si="11"/>
        <v>72.544642857142861</v>
      </c>
      <c r="G34" s="79">
        <f t="shared" si="11"/>
        <v>81.696428571428569</v>
      </c>
      <c r="H34" s="79">
        <f t="shared" si="11"/>
        <v>90.848214285714292</v>
      </c>
      <c r="I34" s="79">
        <f t="shared" si="11"/>
        <v>100</v>
      </c>
      <c r="L34" s="112"/>
      <c r="N34" s="112"/>
    </row>
    <row r="35" spans="1:14" ht="30" x14ac:dyDescent="0.25">
      <c r="A35" s="41" t="s">
        <v>104</v>
      </c>
      <c r="B35" s="78">
        <v>840</v>
      </c>
      <c r="C35" s="44">
        <f t="shared" ref="C35:H35" si="12">ROUND(D35-($I$35*$I$9/100),0)</f>
        <v>384</v>
      </c>
      <c r="D35" s="44">
        <f t="shared" si="12"/>
        <v>460</v>
      </c>
      <c r="E35" s="44">
        <f t="shared" si="12"/>
        <v>536</v>
      </c>
      <c r="F35" s="44">
        <f t="shared" si="12"/>
        <v>612</v>
      </c>
      <c r="G35" s="44">
        <f t="shared" si="12"/>
        <v>688</v>
      </c>
      <c r="H35" s="44">
        <f t="shared" si="12"/>
        <v>764</v>
      </c>
      <c r="I35" s="44">
        <f>B35</f>
        <v>840</v>
      </c>
      <c r="L35" s="112"/>
      <c r="N35" s="112"/>
    </row>
    <row r="36" spans="1:14" x14ac:dyDescent="0.25">
      <c r="A36" s="41" t="s">
        <v>110</v>
      </c>
      <c r="B36" s="59"/>
      <c r="C36" s="79">
        <f>C35/$B$35*100</f>
        <v>45.714285714285715</v>
      </c>
      <c r="D36" s="79">
        <f t="shared" ref="D36:I36" si="13">D35/$B$35*100</f>
        <v>54.761904761904766</v>
      </c>
      <c r="E36" s="79">
        <f t="shared" si="13"/>
        <v>63.809523809523803</v>
      </c>
      <c r="F36" s="79">
        <f t="shared" si="13"/>
        <v>72.857142857142847</v>
      </c>
      <c r="G36" s="79">
        <f t="shared" si="13"/>
        <v>81.904761904761898</v>
      </c>
      <c r="H36" s="79">
        <f t="shared" si="13"/>
        <v>90.952380952380949</v>
      </c>
      <c r="I36" s="79">
        <f t="shared" si="13"/>
        <v>100</v>
      </c>
      <c r="L36" s="112"/>
      <c r="N36" s="112"/>
    </row>
    <row r="38" spans="1:14" ht="29.45" customHeight="1" x14ac:dyDescent="0.25">
      <c r="A38" s="165" t="s">
        <v>169</v>
      </c>
      <c r="B38" s="165"/>
      <c r="C38" s="165"/>
      <c r="D38" s="165"/>
      <c r="E38" s="165"/>
      <c r="F38" s="165"/>
      <c r="G38" s="165"/>
      <c r="H38" s="165"/>
    </row>
    <row r="39" spans="1:14" x14ac:dyDescent="0.25">
      <c r="A39" s="63"/>
      <c r="B39" s="63"/>
      <c r="C39" s="63"/>
      <c r="D39" s="63"/>
    </row>
    <row r="40" spans="1:14" ht="45" x14ac:dyDescent="0.25">
      <c r="A40" s="80" t="s">
        <v>135</v>
      </c>
      <c r="B40" s="98" t="s">
        <v>168</v>
      </c>
      <c r="C40" s="98" t="s">
        <v>105</v>
      </c>
      <c r="D40" s="98" t="s">
        <v>106</v>
      </c>
      <c r="E40" s="98" t="s">
        <v>107</v>
      </c>
      <c r="F40" s="98" t="s">
        <v>108</v>
      </c>
      <c r="G40" s="98" t="s">
        <v>109</v>
      </c>
      <c r="H40" s="98" t="s">
        <v>112</v>
      </c>
      <c r="I40" s="98" t="s">
        <v>113</v>
      </c>
    </row>
    <row r="41" spans="1:14" ht="30" x14ac:dyDescent="0.25">
      <c r="A41" s="41" t="s">
        <v>101</v>
      </c>
      <c r="B41" s="78">
        <v>8574</v>
      </c>
      <c r="C41" s="44">
        <f t="shared" ref="C41:G41" si="14">ROUND(D41-($I$41*$I$9/100),0)</f>
        <v>3900</v>
      </c>
      <c r="D41" s="44">
        <f t="shared" si="14"/>
        <v>4679</v>
      </c>
      <c r="E41" s="44">
        <f t="shared" si="14"/>
        <v>5458</v>
      </c>
      <c r="F41" s="44">
        <f t="shared" si="14"/>
        <v>6237</v>
      </c>
      <c r="G41" s="44">
        <f t="shared" si="14"/>
        <v>7016</v>
      </c>
      <c r="H41" s="44">
        <f>ROUND(I41-($I$41*$I$9/100),0)</f>
        <v>7795</v>
      </c>
      <c r="I41" s="44">
        <f>B41</f>
        <v>8574</v>
      </c>
      <c r="L41" s="112"/>
    </row>
    <row r="42" spans="1:14" ht="15.75" x14ac:dyDescent="0.25">
      <c r="A42" s="41" t="s">
        <v>110</v>
      </c>
      <c r="B42" s="78"/>
      <c r="C42" s="79">
        <f>C41/$B$41*100</f>
        <v>45.486354093771872</v>
      </c>
      <c r="D42" s="79">
        <f t="shared" ref="D42:I42" si="15">D41/$B$41*100</f>
        <v>54.571961744809897</v>
      </c>
      <c r="E42" s="79">
        <f t="shared" si="15"/>
        <v>63.657569395847915</v>
      </c>
      <c r="F42" s="79">
        <f t="shared" si="15"/>
        <v>72.743177046885933</v>
      </c>
      <c r="G42" s="79">
        <f t="shared" si="15"/>
        <v>81.82878469792395</v>
      </c>
      <c r="H42" s="79">
        <f t="shared" si="15"/>
        <v>90.914392348961982</v>
      </c>
      <c r="I42" s="79">
        <f t="shared" si="15"/>
        <v>100</v>
      </c>
    </row>
    <row r="43" spans="1:14" ht="30" x14ac:dyDescent="0.25">
      <c r="A43" s="41" t="s">
        <v>102</v>
      </c>
      <c r="B43" s="78">
        <v>1801</v>
      </c>
      <c r="C43" s="44">
        <f t="shared" ref="C43:G43" si="16">ROUND(D43-($I$43*$I$9/100),0)</f>
        <v>817</v>
      </c>
      <c r="D43" s="44">
        <f t="shared" si="16"/>
        <v>981</v>
      </c>
      <c r="E43" s="44">
        <f t="shared" si="16"/>
        <v>1145</v>
      </c>
      <c r="F43" s="44">
        <f t="shared" si="16"/>
        <v>1309</v>
      </c>
      <c r="G43" s="44">
        <f t="shared" si="16"/>
        <v>1473</v>
      </c>
      <c r="H43" s="44">
        <f>ROUND(I43-($I$43*$I$9/100),0)</f>
        <v>1637</v>
      </c>
      <c r="I43" s="44">
        <f>B43</f>
        <v>1801</v>
      </c>
    </row>
    <row r="44" spans="1:14" ht="15.75" x14ac:dyDescent="0.25">
      <c r="A44" s="41" t="s">
        <v>110</v>
      </c>
      <c r="B44" s="78"/>
      <c r="C44" s="79">
        <f>C43/$I$43*100</f>
        <v>45.363686840644085</v>
      </c>
      <c r="D44" s="79">
        <f t="shared" ref="D44:I44" si="17">D43/$I$43*100</f>
        <v>54.46973903387007</v>
      </c>
      <c r="E44" s="79">
        <f t="shared" si="17"/>
        <v>63.575791227096055</v>
      </c>
      <c r="F44" s="79">
        <f t="shared" si="17"/>
        <v>72.681843420322039</v>
      </c>
      <c r="G44" s="79">
        <f t="shared" si="17"/>
        <v>81.787895613548031</v>
      </c>
      <c r="H44" s="79">
        <f t="shared" si="17"/>
        <v>90.893947806774008</v>
      </c>
      <c r="I44" s="79">
        <f t="shared" si="17"/>
        <v>100</v>
      </c>
    </row>
    <row r="45" spans="1:14" ht="30" x14ac:dyDescent="0.25">
      <c r="A45" s="41" t="s">
        <v>103</v>
      </c>
      <c r="B45" s="78">
        <v>1372</v>
      </c>
      <c r="C45" s="44">
        <f t="shared" ref="C45:G45" si="18">ROUND(D45-($I$45*$I$9/100),0)</f>
        <v>622</v>
      </c>
      <c r="D45" s="44">
        <f t="shared" si="18"/>
        <v>747</v>
      </c>
      <c r="E45" s="44">
        <f t="shared" si="18"/>
        <v>872</v>
      </c>
      <c r="F45" s="44">
        <f t="shared" si="18"/>
        <v>997</v>
      </c>
      <c r="G45" s="44">
        <f t="shared" si="18"/>
        <v>1122</v>
      </c>
      <c r="H45" s="44">
        <f>ROUND(I45-($I$45*$I$9/100),0)</f>
        <v>1247</v>
      </c>
      <c r="I45" s="44">
        <f>B45</f>
        <v>1372</v>
      </c>
    </row>
    <row r="46" spans="1:14" ht="15.75" x14ac:dyDescent="0.25">
      <c r="A46" s="41" t="s">
        <v>110</v>
      </c>
      <c r="B46" s="78"/>
      <c r="C46" s="79">
        <f>C45/$I$45*100</f>
        <v>45.335276967930028</v>
      </c>
      <c r="D46" s="79">
        <f t="shared" ref="D46:I46" si="19">D45/$I$45*100</f>
        <v>54.446064139941683</v>
      </c>
      <c r="E46" s="79">
        <f t="shared" si="19"/>
        <v>63.556851311953352</v>
      </c>
      <c r="F46" s="79">
        <f t="shared" si="19"/>
        <v>72.667638483965007</v>
      </c>
      <c r="G46" s="79">
        <f t="shared" si="19"/>
        <v>81.778425655976676</v>
      </c>
      <c r="H46" s="79">
        <f t="shared" si="19"/>
        <v>90.889212827988345</v>
      </c>
      <c r="I46" s="79">
        <f t="shared" si="19"/>
        <v>100</v>
      </c>
    </row>
    <row r="47" spans="1:14" ht="30" x14ac:dyDescent="0.25">
      <c r="A47" s="41" t="s">
        <v>104</v>
      </c>
      <c r="B47" s="78">
        <v>2575</v>
      </c>
      <c r="C47" s="44">
        <f t="shared" ref="C47:G47" si="20">ROUND(D47-($I$47*$I$9/100),0)</f>
        <v>1171</v>
      </c>
      <c r="D47" s="44">
        <f t="shared" si="20"/>
        <v>1405</v>
      </c>
      <c r="E47" s="44">
        <f t="shared" si="20"/>
        <v>1639</v>
      </c>
      <c r="F47" s="44">
        <f t="shared" si="20"/>
        <v>1873</v>
      </c>
      <c r="G47" s="44">
        <f t="shared" si="20"/>
        <v>2107</v>
      </c>
      <c r="H47" s="44">
        <f>ROUND(I47-($I$47*$I$9/100),0)</f>
        <v>2341</v>
      </c>
      <c r="I47" s="44">
        <f>B47</f>
        <v>2575</v>
      </c>
    </row>
    <row r="48" spans="1:14" x14ac:dyDescent="0.25">
      <c r="A48" s="41" t="s">
        <v>110</v>
      </c>
      <c r="B48" s="99"/>
      <c r="C48" s="79">
        <f>C47/$I$47*100</f>
        <v>45.475728155339809</v>
      </c>
      <c r="D48" s="79">
        <f t="shared" ref="D48:I48" si="21">D47/$I$47*100</f>
        <v>54.5631067961165</v>
      </c>
      <c r="E48" s="79">
        <f t="shared" si="21"/>
        <v>63.650485436893199</v>
      </c>
      <c r="F48" s="79">
        <f t="shared" si="21"/>
        <v>72.737864077669897</v>
      </c>
      <c r="G48" s="79">
        <f t="shared" si="21"/>
        <v>81.825242718446603</v>
      </c>
      <c r="H48" s="79">
        <f t="shared" si="21"/>
        <v>90.912621359223294</v>
      </c>
      <c r="I48" s="79">
        <f t="shared" si="21"/>
        <v>100</v>
      </c>
    </row>
  </sheetData>
  <mergeCells count="5">
    <mergeCell ref="A4:H4"/>
    <mergeCell ref="A10:G11"/>
    <mergeCell ref="A26:H26"/>
    <mergeCell ref="A14:G14"/>
    <mergeCell ref="A38:H38"/>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7DFAF-D775-4F09-9FBC-609D6741EDF8}">
  <dimension ref="A2:J60"/>
  <sheetViews>
    <sheetView topLeftCell="A28" zoomScale="83" zoomScaleNormal="83" workbookViewId="0">
      <selection activeCell="A60" sqref="A60:H60"/>
    </sheetView>
  </sheetViews>
  <sheetFormatPr defaultColWidth="8.7109375" defaultRowHeight="15" x14ac:dyDescent="0.25"/>
  <cols>
    <col min="1" max="1" width="33.28515625" style="60" customWidth="1"/>
    <col min="2" max="2" width="16" style="60" customWidth="1"/>
    <col min="3" max="3" width="16.28515625" style="60" customWidth="1"/>
    <col min="4" max="4" width="16" style="60" customWidth="1"/>
    <col min="5" max="5" width="17.140625" style="60" customWidth="1"/>
    <col min="6" max="6" width="17" style="60" customWidth="1"/>
    <col min="7" max="7" width="15.7109375" style="60" customWidth="1"/>
    <col min="8" max="8" width="16.5703125" style="60" customWidth="1"/>
    <col min="9" max="9" width="23.28515625" style="60" customWidth="1"/>
    <col min="10" max="16384" width="8.7109375" style="60"/>
  </cols>
  <sheetData>
    <row r="2" spans="1:7" ht="15.75" x14ac:dyDescent="0.25">
      <c r="F2" s="146" t="s">
        <v>117</v>
      </c>
      <c r="G2" s="146"/>
    </row>
    <row r="4" spans="1:7" ht="15.75" x14ac:dyDescent="0.25">
      <c r="A4" s="149" t="s">
        <v>173</v>
      </c>
      <c r="B4" s="149"/>
      <c r="C4" s="149"/>
      <c r="D4" s="149"/>
      <c r="E4" s="149"/>
    </row>
    <row r="5" spans="1:7" ht="15.75" x14ac:dyDescent="0.25">
      <c r="A5" s="95"/>
      <c r="B5" s="95"/>
      <c r="C5" s="95"/>
      <c r="D5" s="95"/>
      <c r="E5" s="95"/>
    </row>
    <row r="6" spans="1:7" ht="23.45" customHeight="1" x14ac:dyDescent="0.25">
      <c r="A6" s="144" t="s">
        <v>139</v>
      </c>
      <c r="B6" s="144"/>
      <c r="C6" s="144"/>
      <c r="D6" s="144"/>
      <c r="E6" s="144"/>
      <c r="F6" s="144"/>
      <c r="G6" s="144"/>
    </row>
    <row r="7" spans="1:7" ht="19.149999999999999" customHeight="1" x14ac:dyDescent="0.25">
      <c r="A7" s="97"/>
      <c r="B7" s="97"/>
      <c r="C7" s="97"/>
      <c r="D7" s="97"/>
      <c r="E7" s="95"/>
    </row>
    <row r="8" spans="1:7" ht="27.6" customHeight="1" x14ac:dyDescent="0.25">
      <c r="A8" s="161" t="s">
        <v>116</v>
      </c>
      <c r="B8" s="161" t="s">
        <v>161</v>
      </c>
      <c r="C8" s="161"/>
      <c r="D8" s="161"/>
      <c r="E8" s="103"/>
      <c r="F8" s="103"/>
      <c r="G8" s="103"/>
    </row>
    <row r="9" spans="1:7" ht="63" x14ac:dyDescent="0.25">
      <c r="A9" s="161"/>
      <c r="B9" s="73" t="s">
        <v>76</v>
      </c>
      <c r="C9" s="73" t="s">
        <v>123</v>
      </c>
      <c r="D9" s="74" t="s">
        <v>132</v>
      </c>
      <c r="E9" s="102"/>
      <c r="F9" s="102"/>
      <c r="G9" s="106"/>
    </row>
    <row r="10" spans="1:7" ht="35.450000000000003" customHeight="1" x14ac:dyDescent="0.25">
      <c r="A10" s="75" t="s">
        <v>101</v>
      </c>
      <c r="B10" s="54">
        <v>2801</v>
      </c>
      <c r="C10" s="54">
        <v>46770289</v>
      </c>
      <c r="D10" s="55">
        <f>ROUND(C10/B10,2)</f>
        <v>16697.71</v>
      </c>
      <c r="E10" s="107"/>
      <c r="F10" s="107"/>
      <c r="G10" s="108"/>
    </row>
    <row r="11" spans="1:7" ht="37.9" customHeight="1" x14ac:dyDescent="0.25">
      <c r="A11" s="75" t="s">
        <v>102</v>
      </c>
      <c r="B11" s="54">
        <v>588</v>
      </c>
      <c r="C11" s="54">
        <v>426300</v>
      </c>
      <c r="D11" s="55">
        <f>ROUND(C11/B11,2)</f>
        <v>725</v>
      </c>
      <c r="E11" s="107"/>
      <c r="F11" s="107"/>
      <c r="G11" s="108"/>
    </row>
    <row r="12" spans="1:7" ht="42" customHeight="1" x14ac:dyDescent="0.25">
      <c r="A12" s="75" t="s">
        <v>103</v>
      </c>
      <c r="B12" s="54">
        <v>448</v>
      </c>
      <c r="C12" s="54">
        <v>1338176</v>
      </c>
      <c r="D12" s="55">
        <f>ROUND(C12/B12,2)</f>
        <v>2987</v>
      </c>
      <c r="E12" s="107"/>
      <c r="F12" s="107"/>
      <c r="G12" s="108"/>
    </row>
    <row r="13" spans="1:7" ht="36" customHeight="1" x14ac:dyDescent="0.25">
      <c r="A13" s="75" t="s">
        <v>104</v>
      </c>
      <c r="B13" s="54">
        <v>840</v>
      </c>
      <c r="C13" s="54">
        <v>1008000</v>
      </c>
      <c r="D13" s="55">
        <f>ROUND(C13/B13,2)</f>
        <v>1200</v>
      </c>
      <c r="E13" s="107"/>
      <c r="F13" s="107"/>
      <c r="G13" s="108"/>
    </row>
    <row r="14" spans="1:7" ht="36" customHeight="1" x14ac:dyDescent="0.25">
      <c r="A14" s="75" t="s">
        <v>138</v>
      </c>
      <c r="B14" s="93"/>
      <c r="C14" s="54">
        <f>SUM(C10:C13)</f>
        <v>49542765</v>
      </c>
      <c r="D14" s="93"/>
      <c r="E14" s="109"/>
      <c r="F14" s="107"/>
      <c r="G14" s="109"/>
    </row>
    <row r="17" spans="1:8" ht="22.9" customHeight="1" x14ac:dyDescent="0.25">
      <c r="A17" s="144" t="s">
        <v>140</v>
      </c>
      <c r="B17" s="144"/>
      <c r="C17" s="144"/>
      <c r="D17" s="144"/>
      <c r="E17" s="144"/>
    </row>
    <row r="18" spans="1:8" ht="18.600000000000001" customHeight="1" x14ac:dyDescent="0.25">
      <c r="A18" s="97"/>
      <c r="B18" s="97"/>
      <c r="C18" s="97"/>
    </row>
    <row r="19" spans="1:8" ht="27" customHeight="1" x14ac:dyDescent="0.25">
      <c r="A19" s="160" t="s">
        <v>141</v>
      </c>
      <c r="B19" s="161" t="s">
        <v>161</v>
      </c>
      <c r="C19" s="161"/>
      <c r="D19" s="161"/>
      <c r="E19" s="103"/>
      <c r="F19" s="103"/>
      <c r="G19" s="103"/>
    </row>
    <row r="20" spans="1:8" ht="78.75" x14ac:dyDescent="0.25">
      <c r="A20" s="160"/>
      <c r="B20" s="73" t="s">
        <v>142</v>
      </c>
      <c r="C20" s="73" t="s">
        <v>171</v>
      </c>
      <c r="D20" s="73" t="s">
        <v>143</v>
      </c>
      <c r="E20" s="102"/>
      <c r="F20" s="102"/>
      <c r="G20" s="102"/>
    </row>
    <row r="21" spans="1:8" ht="31.5" x14ac:dyDescent="0.25">
      <c r="A21" s="17" t="s">
        <v>118</v>
      </c>
      <c r="B21" s="81">
        <f>ROUND(B10/30,1)</f>
        <v>93.4</v>
      </c>
      <c r="C21" s="82">
        <v>1723458.94</v>
      </c>
      <c r="D21" s="113">
        <f>C21/B21</f>
        <v>18452.451177730192</v>
      </c>
      <c r="E21" s="169"/>
      <c r="F21" s="170"/>
      <c r="G21" s="170"/>
    </row>
    <row r="22" spans="1:8" ht="15.75" x14ac:dyDescent="0.25">
      <c r="A22" s="167" t="s">
        <v>144</v>
      </c>
      <c r="B22" s="167"/>
      <c r="C22" s="167"/>
    </row>
    <row r="23" spans="1:8" ht="15.75" x14ac:dyDescent="0.25">
      <c r="A23" s="83"/>
      <c r="B23" s="84"/>
      <c r="C23" s="85"/>
    </row>
    <row r="25" spans="1:8" ht="15.75" x14ac:dyDescent="0.25">
      <c r="A25" s="38" t="s">
        <v>119</v>
      </c>
      <c r="B25" s="60" t="s">
        <v>137</v>
      </c>
    </row>
    <row r="29" spans="1:8" ht="45.6" customHeight="1" x14ac:dyDescent="0.25">
      <c r="A29" s="168" t="s">
        <v>175</v>
      </c>
      <c r="B29" s="168"/>
      <c r="C29" s="168"/>
      <c r="D29" s="168"/>
      <c r="E29" s="168"/>
      <c r="F29" s="168"/>
      <c r="G29" s="168"/>
      <c r="H29" s="168"/>
    </row>
    <row r="30" spans="1:8" x14ac:dyDescent="0.25">
      <c r="A30" s="63"/>
    </row>
    <row r="31" spans="1:8" ht="15.75" x14ac:dyDescent="0.25">
      <c r="A31" s="93" t="s">
        <v>145</v>
      </c>
      <c r="B31" s="2" t="s">
        <v>105</v>
      </c>
      <c r="C31" s="2" t="s">
        <v>106</v>
      </c>
      <c r="D31" s="2" t="s">
        <v>107</v>
      </c>
      <c r="E31" s="2" t="s">
        <v>108</v>
      </c>
      <c r="F31" s="2" t="s">
        <v>109</v>
      </c>
      <c r="G31" s="2" t="s">
        <v>112</v>
      </c>
      <c r="H31" s="2" t="s">
        <v>113</v>
      </c>
    </row>
    <row r="32" spans="1:8" ht="15.75" x14ac:dyDescent="0.25">
      <c r="A32" s="86" t="s">
        <v>101</v>
      </c>
      <c r="B32" s="2"/>
      <c r="C32" s="2"/>
      <c r="D32" s="2"/>
      <c r="E32" s="2"/>
      <c r="F32" s="2"/>
      <c r="G32" s="2"/>
      <c r="H32" s="2"/>
    </row>
    <row r="33" spans="1:10" ht="15.75" x14ac:dyDescent="0.25">
      <c r="A33" s="2" t="s">
        <v>121</v>
      </c>
      <c r="B33" s="87">
        <f>'3.9.pielikums'!C29</f>
        <v>1277</v>
      </c>
      <c r="C33" s="87">
        <f>'3.9.pielikums'!D29</f>
        <v>1531</v>
      </c>
      <c r="D33" s="87">
        <f>'3.9.pielikums'!E29</f>
        <v>1785</v>
      </c>
      <c r="E33" s="87">
        <f>'3.9.pielikums'!F29</f>
        <v>2039</v>
      </c>
      <c r="F33" s="87">
        <f>'3.9.pielikums'!G29</f>
        <v>2293</v>
      </c>
      <c r="G33" s="87">
        <f>'3.9.pielikums'!H29</f>
        <v>2547</v>
      </c>
      <c r="H33" s="87">
        <f>'3.9.pielikums'!I29</f>
        <v>2801</v>
      </c>
    </row>
    <row r="34" spans="1:10" ht="15.75" x14ac:dyDescent="0.25">
      <c r="A34" s="2" t="s">
        <v>122</v>
      </c>
      <c r="B34" s="24">
        <f>$D$10</f>
        <v>16697.71</v>
      </c>
      <c r="C34" s="24">
        <f t="shared" ref="C34:H34" si="0">$D$10</f>
        <v>16697.71</v>
      </c>
      <c r="D34" s="24">
        <f t="shared" si="0"/>
        <v>16697.71</v>
      </c>
      <c r="E34" s="24">
        <f t="shared" si="0"/>
        <v>16697.71</v>
      </c>
      <c r="F34" s="24">
        <f t="shared" si="0"/>
        <v>16697.71</v>
      </c>
      <c r="G34" s="24">
        <f t="shared" si="0"/>
        <v>16697.71</v>
      </c>
      <c r="H34" s="24">
        <f t="shared" si="0"/>
        <v>16697.71</v>
      </c>
    </row>
    <row r="35" spans="1:10" ht="15.75" x14ac:dyDescent="0.25">
      <c r="A35" s="2" t="s">
        <v>123</v>
      </c>
      <c r="B35" s="24">
        <f>B33*B34</f>
        <v>21322975.669999998</v>
      </c>
      <c r="C35" s="24">
        <f t="shared" ref="C35:G35" si="1">C33*C34</f>
        <v>25564194.009999998</v>
      </c>
      <c r="D35" s="24">
        <f t="shared" si="1"/>
        <v>29805412.349999998</v>
      </c>
      <c r="E35" s="24">
        <f t="shared" si="1"/>
        <v>34046630.689999998</v>
      </c>
      <c r="F35" s="24">
        <f t="shared" si="1"/>
        <v>38287849.030000001</v>
      </c>
      <c r="G35" s="24">
        <f t="shared" si="1"/>
        <v>42529067.369999997</v>
      </c>
      <c r="H35" s="24">
        <f>H33*H34+3.22</f>
        <v>46770288.93</v>
      </c>
    </row>
    <row r="36" spans="1:10" ht="15.75" x14ac:dyDescent="0.25">
      <c r="A36" s="86" t="s">
        <v>102</v>
      </c>
      <c r="B36" s="2"/>
      <c r="C36" s="2"/>
      <c r="D36" s="2"/>
      <c r="E36" s="2"/>
      <c r="F36" s="2"/>
      <c r="G36" s="2"/>
      <c r="H36" s="2"/>
    </row>
    <row r="37" spans="1:10" ht="15.75" x14ac:dyDescent="0.25">
      <c r="A37" s="2" t="s">
        <v>121</v>
      </c>
      <c r="B37" s="87">
        <f>'3.9.pielikums'!C31</f>
        <v>270</v>
      </c>
      <c r="C37" s="87">
        <f>'3.9.pielikums'!D31</f>
        <v>323</v>
      </c>
      <c r="D37" s="87">
        <f>'3.9.pielikums'!E31</f>
        <v>376</v>
      </c>
      <c r="E37" s="87">
        <f>'3.9.pielikums'!F31</f>
        <v>429</v>
      </c>
      <c r="F37" s="87">
        <f>'3.9.pielikums'!G31</f>
        <v>482</v>
      </c>
      <c r="G37" s="87">
        <f>'3.9.pielikums'!H31</f>
        <v>535</v>
      </c>
      <c r="H37" s="87">
        <f>'3.9.pielikums'!I31</f>
        <v>588</v>
      </c>
    </row>
    <row r="38" spans="1:10" ht="15.75" x14ac:dyDescent="0.25">
      <c r="A38" s="2" t="s">
        <v>122</v>
      </c>
      <c r="B38" s="24">
        <f>$D$11</f>
        <v>725</v>
      </c>
      <c r="C38" s="24">
        <f t="shared" ref="C38:H38" si="2">$D$11</f>
        <v>725</v>
      </c>
      <c r="D38" s="24">
        <f t="shared" si="2"/>
        <v>725</v>
      </c>
      <c r="E38" s="24">
        <f t="shared" si="2"/>
        <v>725</v>
      </c>
      <c r="F38" s="24">
        <f t="shared" si="2"/>
        <v>725</v>
      </c>
      <c r="G38" s="24">
        <f t="shared" si="2"/>
        <v>725</v>
      </c>
      <c r="H38" s="24">
        <f t="shared" si="2"/>
        <v>725</v>
      </c>
    </row>
    <row r="39" spans="1:10" ht="15.75" x14ac:dyDescent="0.25">
      <c r="A39" s="2" t="s">
        <v>123</v>
      </c>
      <c r="B39" s="24">
        <f>B38*B37</f>
        <v>195750</v>
      </c>
      <c r="C39" s="24">
        <f t="shared" ref="C39:H39" si="3">C38*C37</f>
        <v>234175</v>
      </c>
      <c r="D39" s="24">
        <f t="shared" si="3"/>
        <v>272600</v>
      </c>
      <c r="E39" s="24">
        <f t="shared" si="3"/>
        <v>311025</v>
      </c>
      <c r="F39" s="24">
        <f t="shared" si="3"/>
        <v>349450</v>
      </c>
      <c r="G39" s="24">
        <f t="shared" si="3"/>
        <v>387875</v>
      </c>
      <c r="H39" s="24">
        <f t="shared" si="3"/>
        <v>426300</v>
      </c>
    </row>
    <row r="40" spans="1:10" ht="15.75" x14ac:dyDescent="0.25">
      <c r="A40" s="86" t="s">
        <v>103</v>
      </c>
      <c r="B40" s="2"/>
      <c r="C40" s="2"/>
      <c r="D40" s="2"/>
      <c r="E40" s="2"/>
      <c r="F40" s="2"/>
      <c r="G40" s="2"/>
      <c r="H40" s="2"/>
    </row>
    <row r="41" spans="1:10" ht="15.75" x14ac:dyDescent="0.25">
      <c r="A41" s="2" t="s">
        <v>121</v>
      </c>
      <c r="B41" s="87">
        <f>'3.9.pielikums'!C33</f>
        <v>202</v>
      </c>
      <c r="C41" s="87">
        <f>'3.9.pielikums'!D33</f>
        <v>243</v>
      </c>
      <c r="D41" s="87">
        <f>'3.9.pielikums'!E33</f>
        <v>284</v>
      </c>
      <c r="E41" s="87">
        <f>'3.9.pielikums'!F33</f>
        <v>325</v>
      </c>
      <c r="F41" s="87">
        <f>'3.9.pielikums'!G33</f>
        <v>366</v>
      </c>
      <c r="G41" s="87">
        <f>'3.9.pielikums'!H33</f>
        <v>407</v>
      </c>
      <c r="H41" s="87">
        <f>'3.9.pielikums'!I33</f>
        <v>448</v>
      </c>
    </row>
    <row r="42" spans="1:10" ht="15.75" x14ac:dyDescent="0.25">
      <c r="A42" s="2" t="s">
        <v>122</v>
      </c>
      <c r="B42" s="24">
        <f>$D$12</f>
        <v>2987</v>
      </c>
      <c r="C42" s="24">
        <f t="shared" ref="C42:H42" si="4">$D$12</f>
        <v>2987</v>
      </c>
      <c r="D42" s="24">
        <f t="shared" si="4"/>
        <v>2987</v>
      </c>
      <c r="E42" s="24">
        <f t="shared" si="4"/>
        <v>2987</v>
      </c>
      <c r="F42" s="24">
        <f t="shared" si="4"/>
        <v>2987</v>
      </c>
      <c r="G42" s="24">
        <f t="shared" si="4"/>
        <v>2987</v>
      </c>
      <c r="H42" s="24">
        <f t="shared" si="4"/>
        <v>2987</v>
      </c>
    </row>
    <row r="43" spans="1:10" ht="15.75" x14ac:dyDescent="0.25">
      <c r="A43" s="2" t="s">
        <v>123</v>
      </c>
      <c r="B43" s="24">
        <f>B41*B42</f>
        <v>603374</v>
      </c>
      <c r="C43" s="24">
        <f t="shared" ref="C43:H43" si="5">C41*C42</f>
        <v>725841</v>
      </c>
      <c r="D43" s="24">
        <f t="shared" si="5"/>
        <v>848308</v>
      </c>
      <c r="E43" s="24">
        <f t="shared" si="5"/>
        <v>970775</v>
      </c>
      <c r="F43" s="24">
        <f t="shared" si="5"/>
        <v>1093242</v>
      </c>
      <c r="G43" s="24">
        <f t="shared" si="5"/>
        <v>1215709</v>
      </c>
      <c r="H43" s="24">
        <f t="shared" si="5"/>
        <v>1338176</v>
      </c>
    </row>
    <row r="44" spans="1:10" ht="15.75" x14ac:dyDescent="0.25">
      <c r="A44" s="86" t="s">
        <v>104</v>
      </c>
      <c r="B44" s="2"/>
      <c r="C44" s="2"/>
      <c r="D44" s="2"/>
      <c r="E44" s="2"/>
      <c r="F44" s="2"/>
      <c r="G44" s="2"/>
      <c r="H44" s="2"/>
    </row>
    <row r="45" spans="1:10" ht="15.75" x14ac:dyDescent="0.25">
      <c r="A45" s="2" t="s">
        <v>121</v>
      </c>
      <c r="B45" s="87">
        <f>'3.9.pielikums'!C35</f>
        <v>384</v>
      </c>
      <c r="C45" s="87">
        <f>'3.9.pielikums'!D35</f>
        <v>460</v>
      </c>
      <c r="D45" s="87">
        <f>'3.9.pielikums'!E35</f>
        <v>536</v>
      </c>
      <c r="E45" s="87">
        <f>'3.9.pielikums'!F35</f>
        <v>612</v>
      </c>
      <c r="F45" s="87">
        <f>'3.9.pielikums'!G35</f>
        <v>688</v>
      </c>
      <c r="G45" s="87">
        <f>'3.9.pielikums'!H35</f>
        <v>764</v>
      </c>
      <c r="H45" s="87">
        <f>'3.9.pielikums'!I35</f>
        <v>840</v>
      </c>
    </row>
    <row r="46" spans="1:10" ht="15.75" x14ac:dyDescent="0.25">
      <c r="A46" s="2" t="s">
        <v>122</v>
      </c>
      <c r="B46" s="24">
        <f>$D$13</f>
        <v>1200</v>
      </c>
      <c r="C46" s="24">
        <f t="shared" ref="C46:H46" si="6">$D$13</f>
        <v>1200</v>
      </c>
      <c r="D46" s="24">
        <f t="shared" si="6"/>
        <v>1200</v>
      </c>
      <c r="E46" s="24">
        <f t="shared" si="6"/>
        <v>1200</v>
      </c>
      <c r="F46" s="24">
        <f t="shared" si="6"/>
        <v>1200</v>
      </c>
      <c r="G46" s="24">
        <f t="shared" si="6"/>
        <v>1200</v>
      </c>
      <c r="H46" s="24">
        <f t="shared" si="6"/>
        <v>1200</v>
      </c>
    </row>
    <row r="47" spans="1:10" ht="15.75" x14ac:dyDescent="0.25">
      <c r="A47" s="2" t="s">
        <v>123</v>
      </c>
      <c r="B47" s="24">
        <f>B46*B45</f>
        <v>460800</v>
      </c>
      <c r="C47" s="24">
        <f t="shared" ref="C47:H47" si="7">C46*C45</f>
        <v>552000</v>
      </c>
      <c r="D47" s="24">
        <f t="shared" si="7"/>
        <v>643200</v>
      </c>
      <c r="E47" s="24">
        <f t="shared" si="7"/>
        <v>734400</v>
      </c>
      <c r="F47" s="24">
        <f t="shared" si="7"/>
        <v>825600</v>
      </c>
      <c r="G47" s="24">
        <f t="shared" si="7"/>
        <v>916800</v>
      </c>
      <c r="H47" s="24">
        <f t="shared" si="7"/>
        <v>1008000</v>
      </c>
    </row>
    <row r="48" spans="1:10" ht="31.5" x14ac:dyDescent="0.25">
      <c r="A48" s="76" t="s">
        <v>138</v>
      </c>
      <c r="B48" s="88">
        <f>SUM(B35,B39,B43,B47)</f>
        <v>22582899.669999998</v>
      </c>
      <c r="C48" s="88">
        <f t="shared" ref="C48:H48" si="8">SUM(C35,C39,C43,C47)</f>
        <v>27076210.009999998</v>
      </c>
      <c r="D48" s="88">
        <f t="shared" si="8"/>
        <v>31569520.349999998</v>
      </c>
      <c r="E48" s="88">
        <f t="shared" si="8"/>
        <v>36062830.689999998</v>
      </c>
      <c r="F48" s="88">
        <f t="shared" si="8"/>
        <v>40556141.030000001</v>
      </c>
      <c r="G48" s="88">
        <f t="shared" si="8"/>
        <v>45049451.369999997</v>
      </c>
      <c r="H48" s="88">
        <f t="shared" si="8"/>
        <v>49542764.93</v>
      </c>
      <c r="J48" s="115"/>
    </row>
    <row r="49" spans="1:10" ht="15.75" x14ac:dyDescent="0.25">
      <c r="A49" s="86" t="s">
        <v>118</v>
      </c>
      <c r="B49" s="2"/>
      <c r="C49" s="2"/>
      <c r="D49" s="2"/>
      <c r="E49" s="2"/>
      <c r="F49" s="2"/>
      <c r="G49" s="2"/>
      <c r="H49" s="2"/>
      <c r="J49" s="115"/>
    </row>
    <row r="50" spans="1:10" ht="15.75" x14ac:dyDescent="0.25">
      <c r="A50" s="2" t="s">
        <v>124</v>
      </c>
      <c r="B50" s="40">
        <f>B33/30</f>
        <v>42.56666666666667</v>
      </c>
      <c r="C50" s="40">
        <f t="shared" ref="C50:H50" si="9">C33/30</f>
        <v>51.033333333333331</v>
      </c>
      <c r="D50" s="40">
        <f t="shared" si="9"/>
        <v>59.5</v>
      </c>
      <c r="E50" s="40">
        <f t="shared" si="9"/>
        <v>67.966666666666669</v>
      </c>
      <c r="F50" s="40">
        <f t="shared" si="9"/>
        <v>76.433333333333337</v>
      </c>
      <c r="G50" s="40">
        <f t="shared" si="9"/>
        <v>84.9</v>
      </c>
      <c r="H50" s="40">
        <f t="shared" si="9"/>
        <v>93.36666666666666</v>
      </c>
      <c r="J50" s="115"/>
    </row>
    <row r="51" spans="1:10" ht="15.75" x14ac:dyDescent="0.25">
      <c r="A51" s="2" t="s">
        <v>125</v>
      </c>
      <c r="B51" s="27">
        <f>$D$21</f>
        <v>18452.451177730192</v>
      </c>
      <c r="C51" s="27">
        <f t="shared" ref="C51:H51" si="10">$D$21</f>
        <v>18452.451177730192</v>
      </c>
      <c r="D51" s="27">
        <f t="shared" si="10"/>
        <v>18452.451177730192</v>
      </c>
      <c r="E51" s="27">
        <f t="shared" si="10"/>
        <v>18452.451177730192</v>
      </c>
      <c r="F51" s="27">
        <f t="shared" si="10"/>
        <v>18452.451177730192</v>
      </c>
      <c r="G51" s="27">
        <f t="shared" si="10"/>
        <v>18452.451177730192</v>
      </c>
      <c r="H51" s="27">
        <f t="shared" si="10"/>
        <v>18452.451177730192</v>
      </c>
      <c r="J51" s="115"/>
    </row>
    <row r="52" spans="1:10" ht="31.5" x14ac:dyDescent="0.25">
      <c r="A52" s="76" t="s">
        <v>126</v>
      </c>
      <c r="B52" s="88">
        <f>B50*B51</f>
        <v>785459.33846538188</v>
      </c>
      <c r="C52" s="88">
        <f t="shared" ref="C52:G52" si="11">C50*C51</f>
        <v>941690.09177016409</v>
      </c>
      <c r="D52" s="88">
        <f t="shared" si="11"/>
        <v>1097920.8450749465</v>
      </c>
      <c r="E52" s="88">
        <f t="shared" si="11"/>
        <v>1254151.5983797288</v>
      </c>
      <c r="F52" s="88">
        <f t="shared" si="11"/>
        <v>1410382.3516845112</v>
      </c>
      <c r="G52" s="88">
        <f t="shared" si="11"/>
        <v>1566613.1049892935</v>
      </c>
      <c r="H52" s="88">
        <v>1723459</v>
      </c>
      <c r="J52" s="115"/>
    </row>
    <row r="53" spans="1:10" ht="15.75" x14ac:dyDescent="0.25">
      <c r="A53" s="89" t="s">
        <v>127</v>
      </c>
      <c r="B53" s="88">
        <f>(B48+B52)*0.1</f>
        <v>2336835.9008465381</v>
      </c>
      <c r="C53" s="88">
        <f t="shared" ref="C53:H53" si="12">(C48+C52)*0.1</f>
        <v>2801790.0101770163</v>
      </c>
      <c r="D53" s="88">
        <f t="shared" si="12"/>
        <v>3266744.1195074948</v>
      </c>
      <c r="E53" s="88">
        <f t="shared" si="12"/>
        <v>3731698.228837973</v>
      </c>
      <c r="F53" s="88">
        <f t="shared" si="12"/>
        <v>4196652.3381684516</v>
      </c>
      <c r="G53" s="88">
        <f t="shared" si="12"/>
        <v>4661606.4474989288</v>
      </c>
      <c r="H53" s="88">
        <f t="shared" si="12"/>
        <v>5126622.3930000002</v>
      </c>
      <c r="J53" s="115"/>
    </row>
    <row r="54" spans="1:10" ht="15.75" x14ac:dyDescent="0.25">
      <c r="A54" s="90" t="s">
        <v>128</v>
      </c>
      <c r="B54" s="91">
        <f>B48+B52+B53</f>
        <v>25705194.909311917</v>
      </c>
      <c r="C54" s="91">
        <f t="shared" ref="C54:H54" si="13">C48+C52+C53</f>
        <v>30819690.111947179</v>
      </c>
      <c r="D54" s="91">
        <f t="shared" si="13"/>
        <v>35934185.314582437</v>
      </c>
      <c r="E54" s="91">
        <f t="shared" si="13"/>
        <v>41048680.517217703</v>
      </c>
      <c r="F54" s="91">
        <f t="shared" si="13"/>
        <v>46163175.719852962</v>
      </c>
      <c r="G54" s="91">
        <f t="shared" si="13"/>
        <v>51277670.922488213</v>
      </c>
      <c r="H54" s="91">
        <f t="shared" si="13"/>
        <v>56392846.322999999</v>
      </c>
      <c r="J54" s="115"/>
    </row>
    <row r="55" spans="1:10" ht="15.75" x14ac:dyDescent="0.25">
      <c r="A55" s="38"/>
      <c r="B55" s="3"/>
      <c r="C55" s="3"/>
      <c r="D55" s="3"/>
      <c r="E55" s="3"/>
      <c r="F55" s="3"/>
      <c r="G55" s="3"/>
      <c r="H55" s="3"/>
    </row>
    <row r="56" spans="1:10" ht="15.75" x14ac:dyDescent="0.25">
      <c r="A56" s="2" t="s">
        <v>129</v>
      </c>
      <c r="B56" s="2"/>
      <c r="C56" s="2"/>
      <c r="D56" s="2"/>
      <c r="E56" s="2"/>
      <c r="F56" s="2"/>
      <c r="G56" s="2"/>
      <c r="H56" s="2"/>
    </row>
    <row r="57" spans="1:10" ht="31.5" x14ac:dyDescent="0.25">
      <c r="A57" s="1" t="s">
        <v>130</v>
      </c>
      <c r="B57" s="24">
        <f>B54*0.5</f>
        <v>12852597.454655958</v>
      </c>
      <c r="C57" s="24">
        <f t="shared" ref="C57:H57" si="14">C54*0.5</f>
        <v>15409845.055973589</v>
      </c>
      <c r="D57" s="24">
        <f t="shared" si="14"/>
        <v>17967092.657291219</v>
      </c>
      <c r="E57" s="24">
        <f t="shared" si="14"/>
        <v>20524340.258608852</v>
      </c>
      <c r="F57" s="24">
        <f t="shared" si="14"/>
        <v>23081587.859926481</v>
      </c>
      <c r="G57" s="24">
        <f t="shared" si="14"/>
        <v>25638835.461244106</v>
      </c>
      <c r="H57" s="24">
        <f t="shared" si="14"/>
        <v>28196423.161499999</v>
      </c>
    </row>
    <row r="58" spans="1:10" ht="15.75" x14ac:dyDescent="0.25">
      <c r="A58" s="2" t="s">
        <v>131</v>
      </c>
      <c r="B58" s="24">
        <f>B54*0.5</f>
        <v>12852597.454655958</v>
      </c>
      <c r="C58" s="24">
        <f t="shared" ref="C58:H58" si="15">C54*0.5</f>
        <v>15409845.055973589</v>
      </c>
      <c r="D58" s="24">
        <f t="shared" si="15"/>
        <v>17967092.657291219</v>
      </c>
      <c r="E58" s="24">
        <f t="shared" si="15"/>
        <v>20524340.258608852</v>
      </c>
      <c r="F58" s="24">
        <f t="shared" si="15"/>
        <v>23081587.859926481</v>
      </c>
      <c r="G58" s="24">
        <f t="shared" si="15"/>
        <v>25638835.461244106</v>
      </c>
      <c r="H58" s="24">
        <f t="shared" si="15"/>
        <v>28196423.161499999</v>
      </c>
    </row>
    <row r="60" spans="1:10" x14ac:dyDescent="0.25">
      <c r="A60" s="166" t="s">
        <v>176</v>
      </c>
      <c r="B60" s="150"/>
      <c r="C60" s="150"/>
      <c r="D60" s="150"/>
      <c r="E60" s="150"/>
      <c r="F60" s="150"/>
      <c r="G60" s="150"/>
      <c r="H60" s="150"/>
    </row>
  </sheetData>
  <mergeCells count="12">
    <mergeCell ref="A60:H60"/>
    <mergeCell ref="A17:E17"/>
    <mergeCell ref="A19:A20"/>
    <mergeCell ref="B19:D19"/>
    <mergeCell ref="A22:C22"/>
    <mergeCell ref="A29:H29"/>
    <mergeCell ref="E21:G21"/>
    <mergeCell ref="F2:G2"/>
    <mergeCell ref="A4:E4"/>
    <mergeCell ref="A6:G6"/>
    <mergeCell ref="A8:A9"/>
    <mergeCell ref="B8:D8"/>
  </mergeCells>
  <pageMargins left="0.7" right="0.7" top="0.75" bottom="0.75" header="0.3" footer="0.3"/>
  <pageSetup paperSize="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C4459-39F3-47BC-86F8-3E2D8E06D169}">
  <dimension ref="A2:K60"/>
  <sheetViews>
    <sheetView topLeftCell="A43" zoomScale="86" zoomScaleNormal="86" workbookViewId="0">
      <selection activeCell="D67" sqref="D67"/>
    </sheetView>
  </sheetViews>
  <sheetFormatPr defaultColWidth="8.7109375" defaultRowHeight="15" x14ac:dyDescent="0.25"/>
  <cols>
    <col min="1" max="1" width="33.28515625" style="60" customWidth="1"/>
    <col min="2" max="2" width="18.5703125" style="60" customWidth="1"/>
    <col min="3" max="3" width="19.85546875" style="60" customWidth="1"/>
    <col min="4" max="4" width="16" style="60" customWidth="1"/>
    <col min="5" max="5" width="17.140625" style="60" customWidth="1"/>
    <col min="6" max="6" width="17" style="60" customWidth="1"/>
    <col min="7" max="7" width="15.7109375" style="60" customWidth="1"/>
    <col min="8" max="8" width="16.5703125" style="60" customWidth="1"/>
    <col min="9" max="9" width="8.7109375" style="60"/>
    <col min="10" max="10" width="16.140625" style="60" customWidth="1"/>
    <col min="11" max="11" width="15.42578125" style="60" bestFit="1" customWidth="1"/>
    <col min="12" max="16384" width="8.7109375" style="60"/>
  </cols>
  <sheetData>
    <row r="2" spans="1:7" ht="15.75" x14ac:dyDescent="0.25">
      <c r="F2" s="146" t="s">
        <v>174</v>
      </c>
      <c r="G2" s="146"/>
    </row>
    <row r="4" spans="1:7" ht="15.75" x14ac:dyDescent="0.25">
      <c r="A4" s="149" t="s">
        <v>172</v>
      </c>
      <c r="B4" s="149"/>
      <c r="C4" s="149"/>
      <c r="D4" s="149"/>
      <c r="E4" s="149"/>
    </row>
    <row r="5" spans="1:7" ht="15.75" x14ac:dyDescent="0.25">
      <c r="A5" s="57"/>
      <c r="B5" s="57"/>
      <c r="C5" s="57"/>
      <c r="D5" s="57"/>
      <c r="E5" s="57"/>
    </row>
    <row r="6" spans="1:7" ht="42" customHeight="1" x14ac:dyDescent="0.25">
      <c r="A6" s="144" t="s">
        <v>139</v>
      </c>
      <c r="B6" s="144"/>
      <c r="C6" s="144"/>
      <c r="D6" s="144"/>
      <c r="E6" s="101"/>
      <c r="F6" s="101"/>
      <c r="G6" s="101"/>
    </row>
    <row r="7" spans="1:7" ht="19.149999999999999" customHeight="1" x14ac:dyDescent="0.25">
      <c r="A7" s="97"/>
      <c r="B7" s="97"/>
      <c r="C7" s="97"/>
      <c r="D7" s="97"/>
      <c r="E7" s="95"/>
    </row>
    <row r="8" spans="1:7" ht="27.6" customHeight="1" x14ac:dyDescent="0.25">
      <c r="A8" s="161" t="s">
        <v>116</v>
      </c>
      <c r="B8" s="161" t="s">
        <v>166</v>
      </c>
      <c r="C8" s="161"/>
      <c r="D8" s="161"/>
      <c r="E8" s="103"/>
      <c r="F8" s="103"/>
      <c r="G8" s="103"/>
    </row>
    <row r="9" spans="1:7" ht="63" x14ac:dyDescent="0.25">
      <c r="A9" s="161"/>
      <c r="B9" s="73" t="s">
        <v>76</v>
      </c>
      <c r="C9" s="73" t="s">
        <v>123</v>
      </c>
      <c r="D9" s="74" t="s">
        <v>132</v>
      </c>
      <c r="E9" s="102"/>
      <c r="F9" s="102"/>
      <c r="G9" s="106"/>
    </row>
    <row r="10" spans="1:7" ht="31.5" x14ac:dyDescent="0.25">
      <c r="A10" s="75" t="s">
        <v>101</v>
      </c>
      <c r="B10" s="54">
        <v>8574</v>
      </c>
      <c r="C10" s="54">
        <v>143183945</v>
      </c>
      <c r="D10" s="55">
        <f>ROUND(C10/B10,2)</f>
        <v>16699.78</v>
      </c>
      <c r="E10" s="107"/>
      <c r="F10" s="107"/>
      <c r="G10" s="108"/>
    </row>
    <row r="11" spans="1:7" ht="31.5" x14ac:dyDescent="0.25">
      <c r="A11" s="75" t="s">
        <v>102</v>
      </c>
      <c r="B11" s="54">
        <v>1801</v>
      </c>
      <c r="C11" s="54">
        <v>1305725</v>
      </c>
      <c r="D11" s="55">
        <f>ROUND(C11/B11,2)</f>
        <v>725</v>
      </c>
      <c r="E11" s="107"/>
      <c r="F11" s="107"/>
      <c r="G11" s="108"/>
    </row>
    <row r="12" spans="1:7" ht="31.5" x14ac:dyDescent="0.25">
      <c r="A12" s="75" t="s">
        <v>103</v>
      </c>
      <c r="B12" s="54">
        <v>1372</v>
      </c>
      <c r="C12" s="54">
        <v>4098164</v>
      </c>
      <c r="D12" s="55">
        <f>ROUND(C12/B12,2)</f>
        <v>2987</v>
      </c>
      <c r="E12" s="107"/>
      <c r="F12" s="107"/>
      <c r="G12" s="108"/>
    </row>
    <row r="13" spans="1:7" ht="31.5" x14ac:dyDescent="0.25">
      <c r="A13" s="75" t="s">
        <v>104</v>
      </c>
      <c r="B13" s="54">
        <v>2575</v>
      </c>
      <c r="C13" s="54">
        <v>3090000</v>
      </c>
      <c r="D13" s="55">
        <f>ROUND(C13/B13,2)</f>
        <v>1200</v>
      </c>
      <c r="E13" s="107"/>
      <c r="F13" s="107"/>
      <c r="G13" s="108"/>
    </row>
    <row r="14" spans="1:7" ht="31.5" x14ac:dyDescent="0.25">
      <c r="A14" s="75" t="s">
        <v>138</v>
      </c>
      <c r="B14" s="93"/>
      <c r="C14" s="54">
        <f>SUM(C10:C13)</f>
        <v>151677834</v>
      </c>
      <c r="D14" s="93"/>
      <c r="E14" s="109"/>
      <c r="F14" s="107"/>
      <c r="G14" s="109"/>
    </row>
    <row r="17" spans="1:8" ht="22.9" customHeight="1" x14ac:dyDescent="0.25">
      <c r="A17" s="144" t="s">
        <v>140</v>
      </c>
      <c r="B17" s="144"/>
      <c r="C17" s="144"/>
      <c r="D17" s="144"/>
      <c r="E17" s="144"/>
    </row>
    <row r="18" spans="1:8" ht="18.600000000000001" customHeight="1" x14ac:dyDescent="0.25">
      <c r="A18" s="97"/>
      <c r="B18" s="97"/>
      <c r="C18" s="97"/>
    </row>
    <row r="19" spans="1:8" ht="27" customHeight="1" x14ac:dyDescent="0.25">
      <c r="A19" s="160" t="s">
        <v>141</v>
      </c>
      <c r="B19" s="161" t="s">
        <v>166</v>
      </c>
      <c r="C19" s="161"/>
      <c r="D19" s="161"/>
      <c r="E19" s="103"/>
      <c r="F19" s="103"/>
      <c r="G19" s="103"/>
    </row>
    <row r="20" spans="1:8" ht="78.75" x14ac:dyDescent="0.25">
      <c r="A20" s="160"/>
      <c r="B20" s="73" t="s">
        <v>142</v>
      </c>
      <c r="C20" s="73" t="s">
        <v>171</v>
      </c>
      <c r="D20" s="73" t="s">
        <v>143</v>
      </c>
      <c r="E20" s="102"/>
      <c r="F20" s="102"/>
      <c r="G20" s="102"/>
    </row>
    <row r="21" spans="1:8" ht="31.5" x14ac:dyDescent="0.25">
      <c r="A21" s="17" t="s">
        <v>118</v>
      </c>
      <c r="B21" s="104">
        <f>B10/30</f>
        <v>285.8</v>
      </c>
      <c r="C21" s="105">
        <v>5275405</v>
      </c>
      <c r="D21" s="82">
        <f>C21/B21</f>
        <v>18458.379986004198</v>
      </c>
      <c r="E21" s="110"/>
      <c r="F21" s="111"/>
      <c r="G21" s="85"/>
    </row>
    <row r="22" spans="1:8" ht="15.75" x14ac:dyDescent="0.25">
      <c r="A22" s="167" t="s">
        <v>144</v>
      </c>
      <c r="B22" s="167"/>
      <c r="C22" s="167"/>
    </row>
    <row r="23" spans="1:8" ht="15.75" x14ac:dyDescent="0.25">
      <c r="A23" s="83"/>
      <c r="B23" s="84"/>
      <c r="C23" s="85"/>
    </row>
    <row r="25" spans="1:8" ht="15.75" x14ac:dyDescent="0.25">
      <c r="A25" s="38" t="s">
        <v>119</v>
      </c>
      <c r="B25" s="60" t="s">
        <v>137</v>
      </c>
    </row>
    <row r="29" spans="1:8" ht="45.6" customHeight="1" x14ac:dyDescent="0.25">
      <c r="A29" s="168" t="s">
        <v>177</v>
      </c>
      <c r="B29" s="168"/>
      <c r="C29" s="168"/>
      <c r="D29" s="168"/>
      <c r="E29" s="168"/>
      <c r="F29" s="168"/>
      <c r="G29" s="168"/>
      <c r="H29" s="168"/>
    </row>
    <row r="30" spans="1:8" x14ac:dyDescent="0.25">
      <c r="A30" s="63"/>
    </row>
    <row r="31" spans="1:8" ht="15.75" x14ac:dyDescent="0.25">
      <c r="A31" s="56" t="s">
        <v>145</v>
      </c>
      <c r="B31" s="2" t="s">
        <v>105</v>
      </c>
      <c r="C31" s="2" t="s">
        <v>106</v>
      </c>
      <c r="D31" s="2" t="s">
        <v>107</v>
      </c>
      <c r="E31" s="2" t="s">
        <v>108</v>
      </c>
      <c r="F31" s="2" t="s">
        <v>109</v>
      </c>
      <c r="G31" s="2" t="s">
        <v>112</v>
      </c>
      <c r="H31" s="2" t="s">
        <v>113</v>
      </c>
    </row>
    <row r="32" spans="1:8" ht="15.75" x14ac:dyDescent="0.25">
      <c r="A32" s="86" t="s">
        <v>101</v>
      </c>
      <c r="B32" s="2"/>
      <c r="C32" s="2"/>
      <c r="D32" s="2"/>
      <c r="E32" s="2"/>
      <c r="F32" s="2"/>
      <c r="G32" s="2"/>
      <c r="H32" s="2"/>
    </row>
    <row r="33" spans="1:11" ht="15.75" x14ac:dyDescent="0.25">
      <c r="A33" s="2" t="s">
        <v>121</v>
      </c>
      <c r="B33" s="87">
        <f>'3.9.pielikums'!C41</f>
        <v>3900</v>
      </c>
      <c r="C33" s="87">
        <f>'3.9.pielikums'!D41</f>
        <v>4679</v>
      </c>
      <c r="D33" s="114">
        <f>'3.9.pielikums'!E41</f>
        <v>5458</v>
      </c>
      <c r="E33" s="114">
        <f>'3.9.pielikums'!F41</f>
        <v>6237</v>
      </c>
      <c r="F33" s="114">
        <f>'3.9.pielikums'!G41</f>
        <v>7016</v>
      </c>
      <c r="G33" s="114">
        <f>'3.9.pielikums'!H41</f>
        <v>7795</v>
      </c>
      <c r="H33" s="114">
        <f>'3.9.pielikums'!I41</f>
        <v>8574</v>
      </c>
    </row>
    <row r="34" spans="1:11" ht="15.75" x14ac:dyDescent="0.25">
      <c r="A34" s="2" t="s">
        <v>122</v>
      </c>
      <c r="B34" s="24">
        <f>$D$10</f>
        <v>16699.78</v>
      </c>
      <c r="C34" s="24">
        <f t="shared" ref="C34:H34" si="0">$D$10</f>
        <v>16699.78</v>
      </c>
      <c r="D34" s="24">
        <f t="shared" si="0"/>
        <v>16699.78</v>
      </c>
      <c r="E34" s="24">
        <f t="shared" si="0"/>
        <v>16699.78</v>
      </c>
      <c r="F34" s="24">
        <f t="shared" si="0"/>
        <v>16699.78</v>
      </c>
      <c r="G34" s="24">
        <f t="shared" si="0"/>
        <v>16699.78</v>
      </c>
      <c r="H34" s="24">
        <f t="shared" si="0"/>
        <v>16699.78</v>
      </c>
    </row>
    <row r="35" spans="1:11" ht="15.75" x14ac:dyDescent="0.25">
      <c r="A35" s="2" t="s">
        <v>123</v>
      </c>
      <c r="B35" s="24">
        <f>B33*B34</f>
        <v>65129141.999999993</v>
      </c>
      <c r="C35" s="24">
        <f t="shared" ref="C35:G35" si="1">C33*C34</f>
        <v>78138270.61999999</v>
      </c>
      <c r="D35" s="24">
        <f t="shared" si="1"/>
        <v>91147399.239999995</v>
      </c>
      <c r="E35" s="24">
        <f t="shared" si="1"/>
        <v>104156527.86</v>
      </c>
      <c r="F35" s="24">
        <f t="shared" si="1"/>
        <v>117165656.47999999</v>
      </c>
      <c r="G35" s="24">
        <f t="shared" si="1"/>
        <v>130174785.09999999</v>
      </c>
      <c r="H35" s="24">
        <f>H33*H34+31.28</f>
        <v>143183945</v>
      </c>
      <c r="K35" s="115"/>
    </row>
    <row r="36" spans="1:11" ht="15.75" x14ac:dyDescent="0.25">
      <c r="A36" s="86" t="s">
        <v>102</v>
      </c>
      <c r="B36" s="2"/>
      <c r="C36" s="2"/>
      <c r="D36" s="2"/>
      <c r="E36" s="2"/>
      <c r="F36" s="2"/>
      <c r="G36" s="2"/>
      <c r="H36" s="2"/>
    </row>
    <row r="37" spans="1:11" ht="15.75" x14ac:dyDescent="0.25">
      <c r="A37" s="2" t="s">
        <v>121</v>
      </c>
      <c r="B37" s="87">
        <f>'3.9.pielikums'!C43</f>
        <v>817</v>
      </c>
      <c r="C37" s="87">
        <f>'3.9.pielikums'!D43</f>
        <v>981</v>
      </c>
      <c r="D37" s="87">
        <f>'3.9.pielikums'!E43</f>
        <v>1145</v>
      </c>
      <c r="E37" s="87">
        <f>'3.9.pielikums'!F43</f>
        <v>1309</v>
      </c>
      <c r="F37" s="87">
        <f>'3.9.pielikums'!G43</f>
        <v>1473</v>
      </c>
      <c r="G37" s="87">
        <f>'3.9.pielikums'!H43</f>
        <v>1637</v>
      </c>
      <c r="H37" s="87">
        <f>'3.9.pielikums'!I43</f>
        <v>1801</v>
      </c>
    </row>
    <row r="38" spans="1:11" ht="15.75" x14ac:dyDescent="0.25">
      <c r="A38" s="2" t="s">
        <v>122</v>
      </c>
      <c r="B38" s="24">
        <f>$D$11</f>
        <v>725</v>
      </c>
      <c r="C38" s="24">
        <f t="shared" ref="C38:H38" si="2">$D$11</f>
        <v>725</v>
      </c>
      <c r="D38" s="24">
        <f t="shared" si="2"/>
        <v>725</v>
      </c>
      <c r="E38" s="24">
        <f t="shared" si="2"/>
        <v>725</v>
      </c>
      <c r="F38" s="24">
        <f t="shared" si="2"/>
        <v>725</v>
      </c>
      <c r="G38" s="24">
        <f t="shared" si="2"/>
        <v>725</v>
      </c>
      <c r="H38" s="24">
        <f t="shared" si="2"/>
        <v>725</v>
      </c>
    </row>
    <row r="39" spans="1:11" ht="15.75" x14ac:dyDescent="0.25">
      <c r="A39" s="2" t="s">
        <v>123</v>
      </c>
      <c r="B39" s="2">
        <f>B38*B37</f>
        <v>592325</v>
      </c>
      <c r="C39" s="2">
        <f t="shared" ref="C39:H39" si="3">C38*C37</f>
        <v>711225</v>
      </c>
      <c r="D39" s="2">
        <f t="shared" si="3"/>
        <v>830125</v>
      </c>
      <c r="E39" s="2">
        <f t="shared" si="3"/>
        <v>949025</v>
      </c>
      <c r="F39" s="2">
        <f t="shared" si="3"/>
        <v>1067925</v>
      </c>
      <c r="G39" s="2">
        <f t="shared" si="3"/>
        <v>1186825</v>
      </c>
      <c r="H39" s="2">
        <f t="shared" si="3"/>
        <v>1305725</v>
      </c>
    </row>
    <row r="40" spans="1:11" ht="15.75" x14ac:dyDescent="0.25">
      <c r="A40" s="86" t="s">
        <v>103</v>
      </c>
      <c r="B40" s="2"/>
      <c r="C40" s="2"/>
      <c r="D40" s="2"/>
      <c r="E40" s="2"/>
      <c r="F40" s="2"/>
      <c r="G40" s="2"/>
      <c r="H40" s="2"/>
    </row>
    <row r="41" spans="1:11" ht="15.75" x14ac:dyDescent="0.25">
      <c r="A41" s="2" t="s">
        <v>121</v>
      </c>
      <c r="B41" s="87">
        <f>'3.9.pielikums'!C45</f>
        <v>622</v>
      </c>
      <c r="C41" s="87">
        <f>'3.9.pielikums'!D45</f>
        <v>747</v>
      </c>
      <c r="D41" s="87">
        <f>'3.9.pielikums'!E45</f>
        <v>872</v>
      </c>
      <c r="E41" s="87">
        <f>'3.9.pielikums'!F45</f>
        <v>997</v>
      </c>
      <c r="F41" s="87">
        <f>'3.9.pielikums'!G45</f>
        <v>1122</v>
      </c>
      <c r="G41" s="87">
        <f>'3.9.pielikums'!H45</f>
        <v>1247</v>
      </c>
      <c r="H41" s="87">
        <f>'3.9.pielikums'!I45</f>
        <v>1372</v>
      </c>
    </row>
    <row r="42" spans="1:11" ht="15.75" x14ac:dyDescent="0.25">
      <c r="A42" s="2" t="s">
        <v>122</v>
      </c>
      <c r="B42" s="24">
        <f>$D$12</f>
        <v>2987</v>
      </c>
      <c r="C42" s="24">
        <f t="shared" ref="C42:H42" si="4">$D$12</f>
        <v>2987</v>
      </c>
      <c r="D42" s="24">
        <f t="shared" si="4"/>
        <v>2987</v>
      </c>
      <c r="E42" s="24">
        <f t="shared" si="4"/>
        <v>2987</v>
      </c>
      <c r="F42" s="24">
        <f t="shared" si="4"/>
        <v>2987</v>
      </c>
      <c r="G42" s="24">
        <f t="shared" si="4"/>
        <v>2987</v>
      </c>
      <c r="H42" s="24">
        <f t="shared" si="4"/>
        <v>2987</v>
      </c>
    </row>
    <row r="43" spans="1:11" ht="15.75" x14ac:dyDescent="0.25">
      <c r="A43" s="2" t="s">
        <v>123</v>
      </c>
      <c r="B43" s="24">
        <f>B41*B42</f>
        <v>1857914</v>
      </c>
      <c r="C43" s="24">
        <f t="shared" ref="C43:H43" si="5">C41*C42</f>
        <v>2231289</v>
      </c>
      <c r="D43" s="24">
        <f t="shared" si="5"/>
        <v>2604664</v>
      </c>
      <c r="E43" s="24">
        <f t="shared" si="5"/>
        <v>2978039</v>
      </c>
      <c r="F43" s="24">
        <f t="shared" si="5"/>
        <v>3351414</v>
      </c>
      <c r="G43" s="24">
        <f t="shared" si="5"/>
        <v>3724789</v>
      </c>
      <c r="H43" s="24">
        <f t="shared" si="5"/>
        <v>4098164</v>
      </c>
    </row>
    <row r="44" spans="1:11" ht="15.75" x14ac:dyDescent="0.25">
      <c r="A44" s="86" t="s">
        <v>104</v>
      </c>
      <c r="B44" s="2"/>
      <c r="C44" s="2"/>
      <c r="D44" s="2"/>
      <c r="E44" s="2"/>
      <c r="F44" s="2"/>
      <c r="G44" s="2"/>
      <c r="H44" s="2"/>
    </row>
    <row r="45" spans="1:11" ht="15.75" x14ac:dyDescent="0.25">
      <c r="A45" s="2" t="s">
        <v>121</v>
      </c>
      <c r="B45" s="87">
        <f>'3.9.pielikums'!C47</f>
        <v>1171</v>
      </c>
      <c r="C45" s="87">
        <f>'3.9.pielikums'!D47</f>
        <v>1405</v>
      </c>
      <c r="D45" s="87">
        <f>'3.9.pielikums'!E47</f>
        <v>1639</v>
      </c>
      <c r="E45" s="87">
        <f>'3.9.pielikums'!F47</f>
        <v>1873</v>
      </c>
      <c r="F45" s="87">
        <f>'3.9.pielikums'!G47</f>
        <v>2107</v>
      </c>
      <c r="G45" s="87">
        <f>'3.9.pielikums'!H47</f>
        <v>2341</v>
      </c>
      <c r="H45" s="87">
        <f>'3.9.pielikums'!I47</f>
        <v>2575</v>
      </c>
    </row>
    <row r="46" spans="1:11" ht="15.75" x14ac:dyDescent="0.25">
      <c r="A46" s="2" t="s">
        <v>122</v>
      </c>
      <c r="B46" s="24">
        <f>$D$13</f>
        <v>1200</v>
      </c>
      <c r="C46" s="24">
        <f t="shared" ref="C46:H46" si="6">$D$13</f>
        <v>1200</v>
      </c>
      <c r="D46" s="24">
        <f t="shared" si="6"/>
        <v>1200</v>
      </c>
      <c r="E46" s="24">
        <f t="shared" si="6"/>
        <v>1200</v>
      </c>
      <c r="F46" s="24">
        <f t="shared" si="6"/>
        <v>1200</v>
      </c>
      <c r="G46" s="24">
        <f t="shared" si="6"/>
        <v>1200</v>
      </c>
      <c r="H46" s="24">
        <f t="shared" si="6"/>
        <v>1200</v>
      </c>
    </row>
    <row r="47" spans="1:11" ht="15.75" x14ac:dyDescent="0.25">
      <c r="A47" s="2" t="s">
        <v>123</v>
      </c>
      <c r="B47" s="24">
        <f>B46*B45</f>
        <v>1405200</v>
      </c>
      <c r="C47" s="24">
        <f t="shared" ref="C47:H47" si="7">C46*C45</f>
        <v>1686000</v>
      </c>
      <c r="D47" s="24">
        <f t="shared" si="7"/>
        <v>1966800</v>
      </c>
      <c r="E47" s="24">
        <f t="shared" si="7"/>
        <v>2247600</v>
      </c>
      <c r="F47" s="24">
        <f t="shared" si="7"/>
        <v>2528400</v>
      </c>
      <c r="G47" s="24">
        <f t="shared" si="7"/>
        <v>2809200</v>
      </c>
      <c r="H47" s="24">
        <f t="shared" si="7"/>
        <v>3090000</v>
      </c>
    </row>
    <row r="48" spans="1:11" ht="31.5" x14ac:dyDescent="0.25">
      <c r="A48" s="76" t="s">
        <v>138</v>
      </c>
      <c r="B48" s="88">
        <f>SUM(B35,B39,B43,B47)</f>
        <v>68984581</v>
      </c>
      <c r="C48" s="88">
        <f t="shared" ref="C48:H48" si="8">SUM(C35,C39,C43,C47)</f>
        <v>82766784.61999999</v>
      </c>
      <c r="D48" s="88">
        <f t="shared" si="8"/>
        <v>96548988.239999995</v>
      </c>
      <c r="E48" s="88">
        <f t="shared" si="8"/>
        <v>110331191.86</v>
      </c>
      <c r="F48" s="88">
        <f t="shared" si="8"/>
        <v>124113395.47999999</v>
      </c>
      <c r="G48" s="88">
        <f t="shared" si="8"/>
        <v>137895599.09999999</v>
      </c>
      <c r="H48" s="88">
        <f t="shared" si="8"/>
        <v>151677834</v>
      </c>
      <c r="K48" s="115"/>
    </row>
    <row r="49" spans="1:11" ht="15.75" x14ac:dyDescent="0.25">
      <c r="A49" s="86" t="s">
        <v>118</v>
      </c>
      <c r="B49" s="2"/>
      <c r="C49" s="2"/>
      <c r="D49" s="2"/>
      <c r="E49" s="2"/>
      <c r="F49" s="2"/>
      <c r="G49" s="2"/>
      <c r="H49" s="2"/>
      <c r="K49" s="115"/>
    </row>
    <row r="50" spans="1:11" ht="15.75" x14ac:dyDescent="0.25">
      <c r="A50" s="2" t="s">
        <v>124</v>
      </c>
      <c r="B50" s="40">
        <f>B33/30</f>
        <v>130</v>
      </c>
      <c r="C50" s="40">
        <f t="shared" ref="C50:H50" si="9">C33/30</f>
        <v>155.96666666666667</v>
      </c>
      <c r="D50" s="40">
        <f t="shared" si="9"/>
        <v>181.93333333333334</v>
      </c>
      <c r="E50" s="40">
        <f t="shared" si="9"/>
        <v>207.9</v>
      </c>
      <c r="F50" s="40">
        <f t="shared" si="9"/>
        <v>233.86666666666667</v>
      </c>
      <c r="G50" s="40">
        <f t="shared" si="9"/>
        <v>259.83333333333331</v>
      </c>
      <c r="H50" s="40">
        <f t="shared" si="9"/>
        <v>285.8</v>
      </c>
      <c r="K50" s="115"/>
    </row>
    <row r="51" spans="1:11" ht="15.75" x14ac:dyDescent="0.25">
      <c r="A51" s="2" t="s">
        <v>125</v>
      </c>
      <c r="B51" s="27">
        <f>$D$21</f>
        <v>18458.379986004198</v>
      </c>
      <c r="C51" s="27">
        <f t="shared" ref="C51:H51" si="10">$D$21</f>
        <v>18458.379986004198</v>
      </c>
      <c r="D51" s="27">
        <f t="shared" si="10"/>
        <v>18458.379986004198</v>
      </c>
      <c r="E51" s="27">
        <f t="shared" si="10"/>
        <v>18458.379986004198</v>
      </c>
      <c r="F51" s="27">
        <f t="shared" si="10"/>
        <v>18458.379986004198</v>
      </c>
      <c r="G51" s="27">
        <f t="shared" si="10"/>
        <v>18458.379986004198</v>
      </c>
      <c r="H51" s="27">
        <f t="shared" si="10"/>
        <v>18458.379986004198</v>
      </c>
      <c r="K51" s="115"/>
    </row>
    <row r="52" spans="1:11" ht="31.5" x14ac:dyDescent="0.25">
      <c r="A52" s="76" t="s">
        <v>126</v>
      </c>
      <c r="B52" s="88">
        <f>B50*B51</f>
        <v>2399589.3981805458</v>
      </c>
      <c r="C52" s="88">
        <f t="shared" ref="C52:H52" si="11">C50*C51</f>
        <v>2878891.9984837882</v>
      </c>
      <c r="D52" s="88">
        <f t="shared" si="11"/>
        <v>3358194.5987870307</v>
      </c>
      <c r="E52" s="88">
        <f t="shared" si="11"/>
        <v>3837497.1990902731</v>
      </c>
      <c r="F52" s="88">
        <f t="shared" si="11"/>
        <v>4316799.7993935151</v>
      </c>
      <c r="G52" s="88">
        <f t="shared" si="11"/>
        <v>4796102.3996967571</v>
      </c>
      <c r="H52" s="88">
        <f t="shared" si="11"/>
        <v>5275405</v>
      </c>
      <c r="K52" s="115"/>
    </row>
    <row r="53" spans="1:11" ht="15.75" x14ac:dyDescent="0.25">
      <c r="A53" s="89" t="s">
        <v>127</v>
      </c>
      <c r="B53" s="88">
        <f>(B48+B52)*0.1</f>
        <v>7138417.039818055</v>
      </c>
      <c r="C53" s="88">
        <f t="shared" ref="C53:H53" si="12">(C48+C52)*0.1</f>
        <v>8564567.6618483793</v>
      </c>
      <c r="D53" s="88">
        <f t="shared" si="12"/>
        <v>9990718.2838787027</v>
      </c>
      <c r="E53" s="88">
        <f t="shared" si="12"/>
        <v>11416868.905909028</v>
      </c>
      <c r="F53" s="88">
        <f t="shared" si="12"/>
        <v>12843019.527939351</v>
      </c>
      <c r="G53" s="88">
        <f t="shared" si="12"/>
        <v>14269170.149969677</v>
      </c>
      <c r="H53" s="88">
        <f t="shared" si="12"/>
        <v>15695323.9</v>
      </c>
      <c r="K53" s="115"/>
    </row>
    <row r="54" spans="1:11" ht="15.75" x14ac:dyDescent="0.25">
      <c r="A54" s="90" t="s">
        <v>128</v>
      </c>
      <c r="B54" s="91">
        <f>B48+B52+B53</f>
        <v>78522587.437998593</v>
      </c>
      <c r="C54" s="91">
        <f t="shared" ref="C54:H54" si="13">C48+C52+C53</f>
        <v>94210244.280332163</v>
      </c>
      <c r="D54" s="91">
        <f t="shared" si="13"/>
        <v>109897901.12266572</v>
      </c>
      <c r="E54" s="91">
        <f t="shared" si="13"/>
        <v>125585557.9649993</v>
      </c>
      <c r="F54" s="91">
        <f t="shared" si="13"/>
        <v>141273214.80733287</v>
      </c>
      <c r="G54" s="91">
        <f t="shared" si="13"/>
        <v>156960871.64966643</v>
      </c>
      <c r="H54" s="91">
        <f t="shared" si="13"/>
        <v>172648562.90000001</v>
      </c>
      <c r="K54" s="115"/>
    </row>
    <row r="55" spans="1:11" ht="15.75" x14ac:dyDescent="0.25">
      <c r="A55" s="38"/>
      <c r="B55" s="3"/>
      <c r="C55" s="3"/>
      <c r="D55" s="3"/>
      <c r="E55" s="3"/>
      <c r="F55" s="3"/>
      <c r="G55" s="3"/>
      <c r="H55" s="3"/>
    </row>
    <row r="56" spans="1:11" ht="15.75" x14ac:dyDescent="0.25">
      <c r="A56" s="2" t="s">
        <v>129</v>
      </c>
      <c r="B56" s="2"/>
      <c r="C56" s="2"/>
      <c r="D56" s="2"/>
      <c r="E56" s="2"/>
      <c r="F56" s="2"/>
      <c r="G56" s="2"/>
      <c r="H56" s="2"/>
    </row>
    <row r="57" spans="1:11" ht="31.5" x14ac:dyDescent="0.25">
      <c r="A57" s="1" t="s">
        <v>130</v>
      </c>
      <c r="B57" s="24">
        <f>B54*0.5</f>
        <v>39261293.718999296</v>
      </c>
      <c r="C57" s="24">
        <f t="shared" ref="C57:H57" si="14">C54*0.5</f>
        <v>47105122.140166081</v>
      </c>
      <c r="D57" s="24">
        <f t="shared" si="14"/>
        <v>54948950.561332859</v>
      </c>
      <c r="E57" s="24">
        <f t="shared" si="14"/>
        <v>62792778.982499652</v>
      </c>
      <c r="F57" s="24">
        <f t="shared" si="14"/>
        <v>70636607.403666437</v>
      </c>
      <c r="G57" s="24">
        <f t="shared" si="14"/>
        <v>78480435.824833214</v>
      </c>
      <c r="H57" s="24">
        <f t="shared" si="14"/>
        <v>86324281.450000003</v>
      </c>
    </row>
    <row r="58" spans="1:11" ht="15.75" x14ac:dyDescent="0.25">
      <c r="A58" s="2" t="s">
        <v>131</v>
      </c>
      <c r="B58" s="24">
        <f>B54*0.5</f>
        <v>39261293.718999296</v>
      </c>
      <c r="C58" s="24">
        <f t="shared" ref="C58:H58" si="15">C54*0.5</f>
        <v>47105122.140166081</v>
      </c>
      <c r="D58" s="24">
        <f t="shared" si="15"/>
        <v>54948950.561332859</v>
      </c>
      <c r="E58" s="24">
        <f t="shared" si="15"/>
        <v>62792778.982499652</v>
      </c>
      <c r="F58" s="24">
        <f t="shared" si="15"/>
        <v>70636607.403666437</v>
      </c>
      <c r="G58" s="24">
        <f t="shared" si="15"/>
        <v>78480435.824833214</v>
      </c>
      <c r="H58" s="24">
        <f t="shared" si="15"/>
        <v>86324281.450000003</v>
      </c>
    </row>
    <row r="60" spans="1:11" x14ac:dyDescent="0.25">
      <c r="A60" s="166" t="s">
        <v>176</v>
      </c>
      <c r="B60" s="150"/>
      <c r="C60" s="150"/>
      <c r="D60" s="150"/>
      <c r="E60" s="150"/>
      <c r="F60" s="150"/>
      <c r="G60" s="150"/>
      <c r="H60" s="150"/>
    </row>
  </sheetData>
  <mergeCells count="11">
    <mergeCell ref="A60:H60"/>
    <mergeCell ref="A29:H29"/>
    <mergeCell ref="A17:E17"/>
    <mergeCell ref="B19:D19"/>
    <mergeCell ref="F2:G2"/>
    <mergeCell ref="A4:E4"/>
    <mergeCell ref="A6:D6"/>
    <mergeCell ref="A22:C22"/>
    <mergeCell ref="A8:A9"/>
    <mergeCell ref="B8:D8"/>
    <mergeCell ref="A19:A20"/>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10112-D7A6-4C6F-82AE-BAFF365AF8DA}">
  <dimension ref="A2:Y24"/>
  <sheetViews>
    <sheetView tabSelected="1" workbookViewId="0">
      <pane xSplit="1" ySplit="9" topLeftCell="B10" activePane="bottomRight" state="frozen"/>
      <selection pane="topRight" activeCell="B1" sqref="B1"/>
      <selection pane="bottomLeft" activeCell="A10" sqref="A10"/>
      <selection pane="bottomRight" activeCell="O3" sqref="O3"/>
    </sheetView>
  </sheetViews>
  <sheetFormatPr defaultRowHeight="15" x14ac:dyDescent="0.25"/>
  <cols>
    <col min="1" max="1" width="20.28515625" customWidth="1"/>
    <col min="2" max="2" width="7.7109375" customWidth="1"/>
    <col min="3" max="3" width="10.7109375" customWidth="1"/>
    <col min="4" max="4" width="7.28515625" customWidth="1"/>
    <col min="5" max="5" width="11.7109375" customWidth="1"/>
    <col min="6" max="6" width="7.28515625" customWidth="1"/>
    <col min="7" max="7" width="10.5703125" customWidth="1"/>
    <col min="8" max="8" width="7.5703125" customWidth="1"/>
    <col min="9" max="9" width="10.7109375" customWidth="1"/>
    <col min="10" max="10" width="7.42578125" customWidth="1"/>
    <col min="11" max="11" width="10.5703125" customWidth="1"/>
    <col min="12" max="12" width="7.7109375" customWidth="1"/>
    <col min="13" max="13" width="10.5703125" customWidth="1"/>
    <col min="14" max="14" width="7.5703125" customWidth="1"/>
    <col min="15" max="15" width="10.7109375" customWidth="1"/>
    <col min="16" max="16" width="7.7109375" customWidth="1"/>
    <col min="17" max="17" width="10.7109375" customWidth="1"/>
    <col min="18" max="18" width="7.42578125" customWidth="1"/>
    <col min="19" max="19" width="10.42578125" customWidth="1"/>
    <col min="20" max="20" width="7.42578125" customWidth="1"/>
    <col min="21" max="21" width="11.85546875" customWidth="1"/>
    <col min="22" max="22" width="7.7109375" customWidth="1"/>
    <col min="23" max="23" width="10.7109375" customWidth="1"/>
    <col min="24" max="24" width="7.42578125" customWidth="1"/>
    <col min="25" max="25" width="10.5703125" customWidth="1"/>
  </cols>
  <sheetData>
    <row r="2" spans="1:25" ht="15.75" x14ac:dyDescent="0.25">
      <c r="S2" s="135" t="s">
        <v>52</v>
      </c>
      <c r="T2" s="135"/>
      <c r="U2" s="135"/>
    </row>
    <row r="4" spans="1:25" ht="15.75" x14ac:dyDescent="0.25">
      <c r="B4" s="38" t="s">
        <v>43</v>
      </c>
    </row>
    <row r="6" spans="1:25" ht="15.75" x14ac:dyDescent="0.25">
      <c r="A6" s="128" t="s">
        <v>25</v>
      </c>
      <c r="B6" s="118" t="s">
        <v>14</v>
      </c>
      <c r="C6" s="118"/>
      <c r="D6" s="118"/>
      <c r="E6" s="118"/>
      <c r="F6" s="118"/>
      <c r="G6" s="118"/>
      <c r="H6" s="118" t="s">
        <v>15</v>
      </c>
      <c r="I6" s="118"/>
      <c r="J6" s="118"/>
      <c r="K6" s="118"/>
      <c r="L6" s="118"/>
      <c r="M6" s="118"/>
      <c r="N6" s="136" t="s">
        <v>16</v>
      </c>
      <c r="O6" s="137"/>
      <c r="P6" s="137"/>
      <c r="Q6" s="137"/>
      <c r="R6" s="137"/>
      <c r="S6" s="138"/>
      <c r="T6" s="118" t="s">
        <v>17</v>
      </c>
      <c r="U6" s="118"/>
      <c r="V6" s="118"/>
      <c r="W6" s="118"/>
      <c r="X6" s="118"/>
      <c r="Y6" s="118"/>
    </row>
    <row r="7" spans="1:25" ht="33" customHeight="1" x14ac:dyDescent="0.25">
      <c r="A7" s="128"/>
      <c r="B7" s="117" t="s">
        <v>61</v>
      </c>
      <c r="C7" s="117"/>
      <c r="D7" s="117" t="s">
        <v>23</v>
      </c>
      <c r="E7" s="117"/>
      <c r="F7" s="117" t="s">
        <v>18</v>
      </c>
      <c r="G7" s="117"/>
      <c r="H7" s="117" t="s">
        <v>49</v>
      </c>
      <c r="I7" s="117"/>
      <c r="J7" s="117" t="s">
        <v>23</v>
      </c>
      <c r="K7" s="117"/>
      <c r="L7" s="117" t="s">
        <v>18</v>
      </c>
      <c r="M7" s="117"/>
      <c r="N7" s="130" t="s">
        <v>48</v>
      </c>
      <c r="O7" s="131"/>
      <c r="P7" s="130" t="s">
        <v>23</v>
      </c>
      <c r="Q7" s="131"/>
      <c r="R7" s="130" t="s">
        <v>18</v>
      </c>
      <c r="S7" s="131"/>
      <c r="T7" s="117" t="s">
        <v>48</v>
      </c>
      <c r="U7" s="117"/>
      <c r="V7" s="117" t="s">
        <v>23</v>
      </c>
      <c r="W7" s="117"/>
      <c r="X7" s="117" t="s">
        <v>18</v>
      </c>
      <c r="Y7" s="117"/>
    </row>
    <row r="8" spans="1:25" ht="16.149999999999999" customHeight="1" x14ac:dyDescent="0.25">
      <c r="A8" s="128"/>
      <c r="B8" s="132" t="s">
        <v>45</v>
      </c>
      <c r="C8" s="132"/>
      <c r="D8" s="132" t="s">
        <v>45</v>
      </c>
      <c r="E8" s="132"/>
      <c r="F8" s="132" t="s">
        <v>45</v>
      </c>
      <c r="G8" s="132"/>
      <c r="H8" s="132" t="s">
        <v>45</v>
      </c>
      <c r="I8" s="132"/>
      <c r="J8" s="132" t="s">
        <v>45</v>
      </c>
      <c r="K8" s="132"/>
      <c r="L8" s="132" t="s">
        <v>45</v>
      </c>
      <c r="M8" s="132"/>
      <c r="N8" s="133" t="s">
        <v>45</v>
      </c>
      <c r="O8" s="134"/>
      <c r="P8" s="133" t="s">
        <v>45</v>
      </c>
      <c r="Q8" s="134"/>
      <c r="R8" s="133" t="s">
        <v>45</v>
      </c>
      <c r="S8" s="134"/>
      <c r="T8" s="132" t="s">
        <v>45</v>
      </c>
      <c r="U8" s="132"/>
      <c r="V8" s="132" t="s">
        <v>45</v>
      </c>
      <c r="W8" s="132"/>
      <c r="X8" s="132" t="s">
        <v>45</v>
      </c>
      <c r="Y8" s="132"/>
    </row>
    <row r="9" spans="1:25" ht="15.6" customHeight="1" x14ac:dyDescent="0.25">
      <c r="A9" s="128"/>
      <c r="B9" s="41" t="s">
        <v>44</v>
      </c>
      <c r="C9" s="41" t="s">
        <v>46</v>
      </c>
      <c r="D9" s="41" t="s">
        <v>44</v>
      </c>
      <c r="E9" s="41" t="s">
        <v>46</v>
      </c>
      <c r="F9" s="41" t="s">
        <v>44</v>
      </c>
      <c r="G9" s="41" t="s">
        <v>46</v>
      </c>
      <c r="H9" s="41" t="s">
        <v>44</v>
      </c>
      <c r="I9" s="41" t="s">
        <v>46</v>
      </c>
      <c r="J9" s="41" t="s">
        <v>44</v>
      </c>
      <c r="K9" s="41" t="s">
        <v>46</v>
      </c>
      <c r="L9" s="41" t="s">
        <v>44</v>
      </c>
      <c r="M9" s="41" t="s">
        <v>46</v>
      </c>
      <c r="N9" s="41" t="s">
        <v>44</v>
      </c>
      <c r="O9" s="41" t="s">
        <v>46</v>
      </c>
      <c r="P9" s="41" t="s">
        <v>44</v>
      </c>
      <c r="Q9" s="41" t="s">
        <v>46</v>
      </c>
      <c r="R9" s="41" t="s">
        <v>44</v>
      </c>
      <c r="S9" s="41" t="s">
        <v>46</v>
      </c>
      <c r="T9" s="41" t="s">
        <v>44</v>
      </c>
      <c r="U9" s="41" t="s">
        <v>46</v>
      </c>
      <c r="V9" s="41" t="s">
        <v>44</v>
      </c>
      <c r="W9" s="41" t="s">
        <v>46</v>
      </c>
      <c r="X9" s="41" t="s">
        <v>44</v>
      </c>
      <c r="Y9" s="41" t="s">
        <v>46</v>
      </c>
    </row>
    <row r="10" spans="1:25" ht="31.5" x14ac:dyDescent="0.25">
      <c r="A10" s="1" t="s">
        <v>56</v>
      </c>
      <c r="B10" s="64">
        <v>16</v>
      </c>
      <c r="C10" s="64">
        <f>B10*11</f>
        <v>176</v>
      </c>
      <c r="D10" s="64">
        <v>16</v>
      </c>
      <c r="E10" s="64">
        <f>D10*12</f>
        <v>192</v>
      </c>
      <c r="F10" s="64">
        <v>16</v>
      </c>
      <c r="G10" s="64">
        <f>F10*12</f>
        <v>192</v>
      </c>
      <c r="H10" s="64">
        <v>24</v>
      </c>
      <c r="I10" s="64">
        <f>H10*11</f>
        <v>264</v>
      </c>
      <c r="J10" s="64">
        <v>24</v>
      </c>
      <c r="K10" s="64">
        <f>J10*12</f>
        <v>288</v>
      </c>
      <c r="L10" s="64">
        <v>24</v>
      </c>
      <c r="M10" s="64">
        <f>L10*12</f>
        <v>288</v>
      </c>
      <c r="N10" s="64">
        <v>36</v>
      </c>
      <c r="O10" s="64">
        <f>N10*11</f>
        <v>396</v>
      </c>
      <c r="P10" s="64">
        <v>36</v>
      </c>
      <c r="Q10" s="64">
        <f>P10*12</f>
        <v>432</v>
      </c>
      <c r="R10" s="64"/>
      <c r="S10" s="64"/>
      <c r="T10" s="64">
        <v>76</v>
      </c>
      <c r="U10" s="64">
        <f>T10*11</f>
        <v>836</v>
      </c>
      <c r="V10" s="64">
        <v>76</v>
      </c>
      <c r="W10" s="64">
        <f>V10*12</f>
        <v>912</v>
      </c>
      <c r="X10" s="64"/>
      <c r="Y10" s="64"/>
    </row>
    <row r="11" spans="1:25" ht="39" customHeight="1" x14ac:dyDescent="0.25">
      <c r="A11" s="5" t="s">
        <v>57</v>
      </c>
      <c r="B11" s="64">
        <v>41</v>
      </c>
      <c r="C11" s="64">
        <f>B11*11</f>
        <v>451</v>
      </c>
      <c r="D11" s="64">
        <v>41</v>
      </c>
      <c r="E11" s="64">
        <f>D11*12</f>
        <v>492</v>
      </c>
      <c r="F11" s="64">
        <v>41</v>
      </c>
      <c r="G11" s="64">
        <f>F11*12</f>
        <v>492</v>
      </c>
      <c r="H11" s="64">
        <v>41</v>
      </c>
      <c r="I11" s="64">
        <f>H11*11</f>
        <v>451</v>
      </c>
      <c r="J11" s="64">
        <v>41</v>
      </c>
      <c r="K11" s="64">
        <f>J11*12</f>
        <v>492</v>
      </c>
      <c r="L11" s="64">
        <v>41</v>
      </c>
      <c r="M11" s="64">
        <f>L11*12</f>
        <v>492</v>
      </c>
      <c r="N11" s="64">
        <v>45</v>
      </c>
      <c r="O11" s="64">
        <f>N11*11</f>
        <v>495</v>
      </c>
      <c r="P11" s="64">
        <v>45</v>
      </c>
      <c r="Q11" s="64">
        <f>P11*12</f>
        <v>540</v>
      </c>
      <c r="R11" s="64">
        <v>45</v>
      </c>
      <c r="S11" s="64">
        <f>R11*12</f>
        <v>540</v>
      </c>
      <c r="T11" s="64">
        <v>45</v>
      </c>
      <c r="U11" s="64">
        <f>T11*11</f>
        <v>495</v>
      </c>
      <c r="V11" s="64">
        <v>45</v>
      </c>
      <c r="W11" s="64">
        <f>V11*12</f>
        <v>540</v>
      </c>
      <c r="X11" s="64"/>
      <c r="Y11" s="64"/>
    </row>
    <row r="12" spans="1:25" ht="48.6" customHeight="1" x14ac:dyDescent="0.25">
      <c r="A12" s="1" t="s">
        <v>58</v>
      </c>
      <c r="B12" s="64"/>
      <c r="C12" s="64">
        <v>30</v>
      </c>
      <c r="D12" s="64"/>
      <c r="E12" s="64"/>
      <c r="F12" s="64"/>
      <c r="G12" s="64"/>
      <c r="H12" s="64"/>
      <c r="I12" s="64">
        <v>30</v>
      </c>
      <c r="J12" s="64"/>
      <c r="K12" s="64"/>
      <c r="L12" s="64"/>
      <c r="M12" s="64"/>
      <c r="N12" s="64"/>
      <c r="O12" s="64">
        <v>30</v>
      </c>
      <c r="P12" s="64"/>
      <c r="Q12" s="64"/>
      <c r="R12" s="64"/>
      <c r="S12" s="64"/>
      <c r="T12" s="64"/>
      <c r="U12" s="64">
        <v>30</v>
      </c>
      <c r="V12" s="64"/>
      <c r="W12" s="64"/>
      <c r="X12" s="64"/>
      <c r="Y12" s="64"/>
    </row>
    <row r="13" spans="1:25" ht="48.6" customHeight="1" x14ac:dyDescent="0.25">
      <c r="A13" s="5" t="s">
        <v>73</v>
      </c>
      <c r="B13" s="64">
        <v>24</v>
      </c>
      <c r="C13" s="64">
        <f>B13*12</f>
        <v>288</v>
      </c>
      <c r="D13" s="64">
        <v>24</v>
      </c>
      <c r="E13" s="64">
        <f>D13*12</f>
        <v>288</v>
      </c>
      <c r="F13" s="64">
        <v>24</v>
      </c>
      <c r="G13" s="64">
        <f>F13*12</f>
        <v>288</v>
      </c>
      <c r="H13" s="64">
        <v>24</v>
      </c>
      <c r="I13" s="64">
        <f>H13*12</f>
        <v>288</v>
      </c>
      <c r="J13" s="64">
        <v>24</v>
      </c>
      <c r="K13" s="64">
        <f>J13*12</f>
        <v>288</v>
      </c>
      <c r="L13" s="64">
        <v>24</v>
      </c>
      <c r="M13" s="64">
        <f>L13*12</f>
        <v>288</v>
      </c>
      <c r="N13" s="64">
        <v>24</v>
      </c>
      <c r="O13" s="64">
        <f>N13*12</f>
        <v>288</v>
      </c>
      <c r="P13" s="64">
        <v>24</v>
      </c>
      <c r="Q13" s="64">
        <f>P13*12</f>
        <v>288</v>
      </c>
      <c r="R13" s="64">
        <v>24</v>
      </c>
      <c r="S13" s="64">
        <f>R13*12</f>
        <v>288</v>
      </c>
      <c r="T13" s="64">
        <v>8</v>
      </c>
      <c r="U13" s="64">
        <f>T13*12</f>
        <v>96</v>
      </c>
      <c r="V13" s="64">
        <v>8</v>
      </c>
      <c r="W13" s="64">
        <f>V13*12</f>
        <v>96</v>
      </c>
      <c r="X13" s="64">
        <v>8</v>
      </c>
      <c r="Y13" s="64">
        <f>X13*12</f>
        <v>96</v>
      </c>
    </row>
    <row r="14" spans="1:25" ht="51.6" customHeight="1" x14ac:dyDescent="0.25">
      <c r="A14" s="5" t="s">
        <v>59</v>
      </c>
      <c r="B14" s="64"/>
      <c r="C14" s="64"/>
      <c r="D14" s="64"/>
      <c r="E14" s="64"/>
      <c r="F14" s="64"/>
      <c r="G14" s="64"/>
      <c r="H14" s="64"/>
      <c r="I14" s="64"/>
      <c r="J14" s="64"/>
      <c r="K14" s="64"/>
      <c r="L14" s="64"/>
      <c r="M14" s="64"/>
      <c r="N14" s="64">
        <v>21</v>
      </c>
      <c r="O14" s="64">
        <f>N14*11</f>
        <v>231</v>
      </c>
      <c r="P14" s="64">
        <v>21</v>
      </c>
      <c r="Q14" s="64">
        <f>P14*12</f>
        <v>252</v>
      </c>
      <c r="R14" s="64">
        <v>21</v>
      </c>
      <c r="S14" s="64">
        <f>R14*12</f>
        <v>252</v>
      </c>
      <c r="T14" s="64">
        <v>21</v>
      </c>
      <c r="U14" s="64">
        <f>T14*11</f>
        <v>231</v>
      </c>
      <c r="V14" s="64">
        <v>21</v>
      </c>
      <c r="W14" s="64">
        <f>V14*12</f>
        <v>252</v>
      </c>
      <c r="X14" s="64">
        <v>21</v>
      </c>
      <c r="Y14" s="64">
        <f>X14*12</f>
        <v>252</v>
      </c>
    </row>
    <row r="15" spans="1:25" ht="36.6" customHeight="1" x14ac:dyDescent="0.25">
      <c r="A15" s="5" t="s">
        <v>60</v>
      </c>
      <c r="B15" s="64">
        <v>21</v>
      </c>
      <c r="C15" s="64">
        <f>B15*11</f>
        <v>231</v>
      </c>
      <c r="D15" s="64">
        <v>21</v>
      </c>
      <c r="E15" s="64">
        <v>252</v>
      </c>
      <c r="F15" s="64">
        <v>21</v>
      </c>
      <c r="G15" s="64">
        <f>F15*12</f>
        <v>252</v>
      </c>
      <c r="H15" s="64">
        <v>21</v>
      </c>
      <c r="I15" s="64">
        <f>H15*11</f>
        <v>231</v>
      </c>
      <c r="J15" s="64">
        <v>21</v>
      </c>
      <c r="K15" s="64">
        <f>J15*12</f>
        <v>252</v>
      </c>
      <c r="L15" s="64">
        <v>21</v>
      </c>
      <c r="M15" s="64">
        <f>L15*12</f>
        <v>252</v>
      </c>
      <c r="N15" s="64"/>
      <c r="O15" s="64"/>
      <c r="P15" s="64"/>
      <c r="Q15" s="64"/>
      <c r="R15" s="64"/>
      <c r="S15" s="64"/>
      <c r="T15" s="64"/>
      <c r="U15" s="64"/>
      <c r="V15" s="64"/>
      <c r="W15" s="64"/>
      <c r="X15" s="64"/>
      <c r="Y15" s="64"/>
    </row>
    <row r="16" spans="1:25" ht="49.15" customHeight="1" x14ac:dyDescent="0.25">
      <c r="A16" s="1" t="s">
        <v>30</v>
      </c>
      <c r="B16" s="64"/>
      <c r="C16" s="64"/>
      <c r="D16" s="64"/>
      <c r="E16" s="64"/>
      <c r="F16" s="64"/>
      <c r="G16" s="64">
        <v>30</v>
      </c>
      <c r="H16" s="64">
        <v>365</v>
      </c>
      <c r="I16" s="64"/>
      <c r="J16" s="64"/>
      <c r="K16" s="64"/>
      <c r="L16" s="64">
        <v>30</v>
      </c>
      <c r="M16" s="64">
        <v>365</v>
      </c>
      <c r="N16" s="64"/>
      <c r="O16" s="64"/>
      <c r="P16" s="64"/>
      <c r="Q16" s="64"/>
      <c r="R16" s="64"/>
      <c r="S16" s="64"/>
      <c r="T16" s="64"/>
      <c r="U16" s="64"/>
      <c r="V16" s="64"/>
      <c r="W16" s="64"/>
      <c r="X16" s="64"/>
      <c r="Y16" s="64"/>
    </row>
    <row r="17" spans="1:25" ht="51.6" customHeight="1" x14ac:dyDescent="0.25">
      <c r="A17" s="1" t="s">
        <v>31</v>
      </c>
      <c r="B17" s="64"/>
      <c r="C17" s="64"/>
      <c r="D17" s="64"/>
      <c r="E17" s="64"/>
      <c r="F17" s="64"/>
      <c r="G17" s="64"/>
      <c r="H17" s="64"/>
      <c r="I17" s="64"/>
      <c r="J17" s="64"/>
      <c r="K17" s="64"/>
      <c r="L17" s="64"/>
      <c r="M17" s="64"/>
      <c r="N17" s="64"/>
      <c r="O17" s="64"/>
      <c r="P17" s="64"/>
      <c r="Q17" s="64"/>
      <c r="R17" s="64">
        <v>30</v>
      </c>
      <c r="S17" s="64">
        <v>365</v>
      </c>
      <c r="T17" s="64"/>
      <c r="U17" s="64"/>
      <c r="V17" s="64"/>
      <c r="W17" s="64"/>
      <c r="X17" s="64">
        <v>30</v>
      </c>
      <c r="Y17" s="64">
        <v>365</v>
      </c>
    </row>
    <row r="19" spans="1:25" ht="89.45" customHeight="1" x14ac:dyDescent="0.25">
      <c r="A19" s="125" t="s">
        <v>50</v>
      </c>
      <c r="B19" s="125"/>
      <c r="C19" s="125"/>
      <c r="D19" s="125"/>
      <c r="E19" s="125"/>
      <c r="F19" s="125"/>
      <c r="G19" s="125"/>
      <c r="H19" s="125"/>
      <c r="I19" s="125"/>
      <c r="J19" s="125"/>
      <c r="K19" s="125"/>
      <c r="L19" s="125"/>
      <c r="M19" s="125"/>
      <c r="N19" s="125"/>
      <c r="O19" s="125"/>
      <c r="P19" s="125"/>
      <c r="Q19" s="125"/>
    </row>
    <row r="20" spans="1:25" ht="61.9" customHeight="1" x14ac:dyDescent="0.25">
      <c r="A20" s="125" t="s">
        <v>51</v>
      </c>
      <c r="B20" s="125"/>
      <c r="C20" s="125"/>
      <c r="D20" s="125"/>
      <c r="E20" s="125"/>
      <c r="F20" s="125"/>
      <c r="G20" s="125"/>
      <c r="H20" s="125"/>
      <c r="I20" s="125"/>
      <c r="J20" s="125"/>
      <c r="K20" s="125"/>
      <c r="L20" s="125"/>
      <c r="M20" s="125"/>
      <c r="N20" s="125"/>
      <c r="O20" s="125"/>
      <c r="P20" s="125"/>
      <c r="Q20" s="125"/>
    </row>
    <row r="21" spans="1:25" ht="39.6" customHeight="1" x14ac:dyDescent="0.25">
      <c r="A21" s="129" t="s">
        <v>53</v>
      </c>
      <c r="B21" s="129"/>
      <c r="C21" s="129"/>
      <c r="D21" s="129"/>
      <c r="E21" s="129"/>
      <c r="F21" s="129"/>
      <c r="G21" s="129"/>
      <c r="H21" s="129"/>
      <c r="I21" s="129"/>
      <c r="J21" s="129"/>
      <c r="K21" s="129"/>
      <c r="L21" s="129"/>
      <c r="M21" s="129"/>
      <c r="N21" s="129"/>
      <c r="O21" s="129"/>
      <c r="P21" s="129"/>
      <c r="Q21" s="129"/>
    </row>
    <row r="22" spans="1:25" ht="102" customHeight="1" x14ac:dyDescent="0.25">
      <c r="A22" s="125" t="s">
        <v>54</v>
      </c>
      <c r="B22" s="125"/>
      <c r="C22" s="125"/>
      <c r="D22" s="125"/>
      <c r="E22" s="125"/>
      <c r="F22" s="125"/>
      <c r="G22" s="125"/>
      <c r="H22" s="125"/>
      <c r="I22" s="125"/>
      <c r="J22" s="125"/>
      <c r="K22" s="125"/>
      <c r="L22" s="125"/>
      <c r="M22" s="125"/>
      <c r="N22" s="125"/>
      <c r="O22" s="125"/>
      <c r="P22" s="125"/>
      <c r="Q22" s="125"/>
    </row>
    <row r="23" spans="1:25" ht="56.45" customHeight="1" x14ac:dyDescent="0.25">
      <c r="A23" s="125" t="s">
        <v>55</v>
      </c>
      <c r="B23" s="125"/>
      <c r="C23" s="125"/>
      <c r="D23" s="125"/>
      <c r="E23" s="125"/>
      <c r="F23" s="125"/>
      <c r="G23" s="125"/>
      <c r="H23" s="125"/>
      <c r="I23" s="125"/>
      <c r="J23" s="125"/>
      <c r="K23" s="125"/>
      <c r="L23" s="125"/>
      <c r="M23" s="125"/>
      <c r="N23" s="125"/>
      <c r="O23" s="125"/>
      <c r="P23" s="125"/>
      <c r="Q23" s="125"/>
    </row>
    <row r="24" spans="1:25" ht="48" customHeight="1" x14ac:dyDescent="0.25">
      <c r="A24" s="39"/>
      <c r="B24" s="39"/>
      <c r="C24" s="39"/>
      <c r="D24" s="39"/>
      <c r="E24" s="39"/>
      <c r="F24" s="39"/>
      <c r="G24" s="39"/>
      <c r="H24" s="39"/>
      <c r="I24" s="39"/>
      <c r="J24" s="39"/>
      <c r="K24" s="39"/>
      <c r="L24" s="39"/>
      <c r="M24" s="39"/>
    </row>
  </sheetData>
  <mergeCells count="35">
    <mergeCell ref="B6:G6"/>
    <mergeCell ref="B7:C7"/>
    <mergeCell ref="D7:E7"/>
    <mergeCell ref="F7:G7"/>
    <mergeCell ref="D8:E8"/>
    <mergeCell ref="F8:G8"/>
    <mergeCell ref="R7:S7"/>
    <mergeCell ref="N8:O8"/>
    <mergeCell ref="P8:Q8"/>
    <mergeCell ref="R8:S8"/>
    <mergeCell ref="S2:U2"/>
    <mergeCell ref="N6:S6"/>
    <mergeCell ref="T6:Y6"/>
    <mergeCell ref="T7:U7"/>
    <mergeCell ref="V7:W7"/>
    <mergeCell ref="X7:Y7"/>
    <mergeCell ref="T8:U8"/>
    <mergeCell ref="V8:W8"/>
    <mergeCell ref="X8:Y8"/>
    <mergeCell ref="A23:Q23"/>
    <mergeCell ref="A21:Q21"/>
    <mergeCell ref="A6:A9"/>
    <mergeCell ref="N7:O7"/>
    <mergeCell ref="P7:Q7"/>
    <mergeCell ref="A19:Q19"/>
    <mergeCell ref="A20:Q20"/>
    <mergeCell ref="A22:Q22"/>
    <mergeCell ref="H6:M6"/>
    <mergeCell ref="H7:I7"/>
    <mergeCell ref="J7:K7"/>
    <mergeCell ref="L7:M7"/>
    <mergeCell ref="H8:I8"/>
    <mergeCell ref="J8:K8"/>
    <mergeCell ref="L8:M8"/>
    <mergeCell ref="B8: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69032-6F88-4C02-9F39-3493F81365E6}">
  <dimension ref="A2:I14"/>
  <sheetViews>
    <sheetView workbookViewId="0">
      <selection activeCell="D22" sqref="D22"/>
    </sheetView>
  </sheetViews>
  <sheetFormatPr defaultColWidth="8.85546875" defaultRowHeight="12.75" x14ac:dyDescent="0.2"/>
  <cols>
    <col min="1" max="1" width="25" style="37" customWidth="1"/>
    <col min="2" max="2" width="12.28515625" style="37" customWidth="1"/>
    <col min="3" max="3" width="9.140625" style="37" customWidth="1"/>
    <col min="4" max="4" width="10.7109375" style="37" customWidth="1"/>
    <col min="5" max="5" width="11.85546875" style="37" customWidth="1"/>
    <col min="6" max="6" width="11.140625" style="37" customWidth="1"/>
    <col min="7" max="7" width="12.7109375" style="37" customWidth="1"/>
    <col min="8" max="8" width="11" style="37" customWidth="1"/>
    <col min="9" max="9" width="12" style="37" customWidth="1"/>
    <col min="10" max="16384" width="8.85546875" style="37"/>
  </cols>
  <sheetData>
    <row r="2" spans="1:9" ht="15.75" x14ac:dyDescent="0.25">
      <c r="H2" s="139" t="s">
        <v>38</v>
      </c>
      <c r="I2" s="139"/>
    </row>
    <row r="4" spans="1:9" ht="35.450000000000003" customHeight="1" x14ac:dyDescent="0.25">
      <c r="A4" s="141" t="s">
        <v>41</v>
      </c>
      <c r="B4" s="141"/>
      <c r="C4" s="141"/>
      <c r="D4" s="141"/>
      <c r="E4" s="141"/>
      <c r="F4" s="141"/>
      <c r="G4" s="141"/>
      <c r="H4" s="141"/>
      <c r="I4" s="141"/>
    </row>
    <row r="6" spans="1:9" ht="15.75" x14ac:dyDescent="0.25">
      <c r="A6" s="128" t="s">
        <v>25</v>
      </c>
      <c r="B6" s="119" t="s">
        <v>0</v>
      </c>
      <c r="C6" s="119"/>
      <c r="D6" s="118" t="s">
        <v>42</v>
      </c>
      <c r="E6" s="118"/>
      <c r="F6" s="118"/>
      <c r="G6" s="118"/>
      <c r="H6" s="118"/>
      <c r="I6" s="118"/>
    </row>
    <row r="7" spans="1:9" ht="33" customHeight="1" x14ac:dyDescent="0.25">
      <c r="A7" s="128"/>
      <c r="B7" s="119"/>
      <c r="C7" s="119"/>
      <c r="D7" s="117" t="s">
        <v>22</v>
      </c>
      <c r="E7" s="117"/>
      <c r="F7" s="117" t="s">
        <v>23</v>
      </c>
      <c r="G7" s="117"/>
      <c r="H7" s="117" t="s">
        <v>18</v>
      </c>
      <c r="I7" s="117"/>
    </row>
    <row r="8" spans="1:9" ht="15.75" x14ac:dyDescent="0.25">
      <c r="A8" s="128"/>
      <c r="B8" s="119"/>
      <c r="C8" s="119"/>
      <c r="D8" s="117" t="s">
        <v>28</v>
      </c>
      <c r="E8" s="117"/>
      <c r="F8" s="117" t="s">
        <v>28</v>
      </c>
      <c r="G8" s="117"/>
      <c r="H8" s="117" t="s">
        <v>28</v>
      </c>
      <c r="I8" s="117"/>
    </row>
    <row r="9" spans="1:9" ht="34.15" customHeight="1" x14ac:dyDescent="0.25">
      <c r="A9" s="128"/>
      <c r="B9" s="36" t="s">
        <v>1</v>
      </c>
      <c r="C9" s="36" t="s">
        <v>2</v>
      </c>
      <c r="D9" s="35" t="s">
        <v>27</v>
      </c>
      <c r="E9" s="35" t="s">
        <v>26</v>
      </c>
      <c r="F9" s="35" t="s">
        <v>27</v>
      </c>
      <c r="G9" s="35" t="s">
        <v>26</v>
      </c>
      <c r="H9" s="35" t="s">
        <v>27</v>
      </c>
      <c r="I9" s="35" t="s">
        <v>26</v>
      </c>
    </row>
    <row r="10" spans="1:9" ht="33" customHeight="1" x14ac:dyDescent="0.25">
      <c r="A10" s="140" t="s">
        <v>19</v>
      </c>
      <c r="B10" s="140"/>
      <c r="C10" s="140"/>
      <c r="D10" s="35"/>
      <c r="E10" s="35"/>
      <c r="F10" s="35"/>
      <c r="G10" s="35"/>
      <c r="H10" s="35"/>
      <c r="I10" s="35"/>
    </row>
    <row r="11" spans="1:9" ht="15.75" x14ac:dyDescent="0.25">
      <c r="A11" s="2" t="s">
        <v>3</v>
      </c>
      <c r="B11" s="2" t="s">
        <v>8</v>
      </c>
      <c r="C11" s="2">
        <v>37.29</v>
      </c>
      <c r="D11" s="2">
        <v>10</v>
      </c>
      <c r="E11" s="24">
        <f>C11*D11</f>
        <v>372.9</v>
      </c>
      <c r="F11" s="8">
        <v>10</v>
      </c>
      <c r="G11" s="9">
        <f>F11*C11</f>
        <v>372.9</v>
      </c>
      <c r="H11" s="8">
        <v>10</v>
      </c>
      <c r="I11" s="9">
        <f>H11*C11</f>
        <v>372.9</v>
      </c>
    </row>
    <row r="12" spans="1:9" ht="15.75" x14ac:dyDescent="0.25">
      <c r="A12" s="2" t="s">
        <v>4</v>
      </c>
      <c r="B12" s="2" t="s">
        <v>9</v>
      </c>
      <c r="C12" s="2">
        <v>29.33</v>
      </c>
      <c r="D12" s="2">
        <v>12</v>
      </c>
      <c r="E12" s="24">
        <f t="shared" ref="E12" si="0">C12*D12</f>
        <v>351.96</v>
      </c>
      <c r="F12" s="8">
        <v>12</v>
      </c>
      <c r="G12" s="9">
        <f>F12*C12</f>
        <v>351.96</v>
      </c>
      <c r="H12" s="8">
        <v>12</v>
      </c>
      <c r="I12" s="9">
        <f>H12*C12</f>
        <v>351.96</v>
      </c>
    </row>
    <row r="13" spans="1:9" ht="34.9" customHeight="1" x14ac:dyDescent="0.25">
      <c r="A13" s="126" t="s">
        <v>20</v>
      </c>
      <c r="B13" s="126"/>
      <c r="C13" s="126"/>
      <c r="D13" s="11"/>
      <c r="E13" s="26">
        <f>E11+E12</f>
        <v>724.8599999999999</v>
      </c>
      <c r="F13" s="11"/>
      <c r="G13" s="26">
        <f>G11+G12</f>
        <v>724.8599999999999</v>
      </c>
      <c r="H13" s="11"/>
      <c r="I13" s="26">
        <f>I11+I12</f>
        <v>724.8599999999999</v>
      </c>
    </row>
    <row r="14" spans="1:9" ht="15.75" x14ac:dyDescent="0.25">
      <c r="A14" s="120" t="s">
        <v>36</v>
      </c>
      <c r="B14" s="121"/>
      <c r="C14" s="122"/>
      <c r="D14" s="8"/>
      <c r="E14" s="34">
        <f>E13/12</f>
        <v>60.404999999999994</v>
      </c>
      <c r="F14" s="32"/>
      <c r="G14" s="34">
        <f>G13/12</f>
        <v>60.404999999999994</v>
      </c>
      <c r="H14" s="8"/>
      <c r="I14" s="34">
        <f>I13/12</f>
        <v>60.404999999999994</v>
      </c>
    </row>
  </sheetData>
  <mergeCells count="14">
    <mergeCell ref="H2:I2"/>
    <mergeCell ref="A13:C13"/>
    <mergeCell ref="A14:C14"/>
    <mergeCell ref="A10:C10"/>
    <mergeCell ref="A4:I4"/>
    <mergeCell ref="A6:A9"/>
    <mergeCell ref="B6:C8"/>
    <mergeCell ref="D6:I6"/>
    <mergeCell ref="D7:E7"/>
    <mergeCell ref="F7:G7"/>
    <mergeCell ref="H7:I7"/>
    <mergeCell ref="D8:E8"/>
    <mergeCell ref="F8:G8"/>
    <mergeCell ref="H8:I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DD941-137B-4887-BCFD-0A7FFE707A22}">
  <dimension ref="A2:I16"/>
  <sheetViews>
    <sheetView topLeftCell="A4" workbookViewId="0">
      <selection activeCell="N9" sqref="N9"/>
    </sheetView>
  </sheetViews>
  <sheetFormatPr defaultRowHeight="15" x14ac:dyDescent="0.25"/>
  <cols>
    <col min="1" max="1" width="25" customWidth="1"/>
    <col min="2" max="2" width="12.28515625" customWidth="1"/>
    <col min="3" max="3" width="9.140625" customWidth="1"/>
    <col min="4" max="4" width="10.7109375" customWidth="1"/>
    <col min="5" max="5" width="11.85546875" customWidth="1"/>
    <col min="6" max="6" width="9.85546875" customWidth="1"/>
    <col min="7" max="7" width="11.85546875" customWidth="1"/>
    <col min="8" max="8" width="8.7109375" customWidth="1"/>
    <col min="9" max="9" width="10.5703125" customWidth="1"/>
  </cols>
  <sheetData>
    <row r="2" spans="1:9" ht="15.75" x14ac:dyDescent="0.25">
      <c r="H2" s="135" t="s">
        <v>37</v>
      </c>
      <c r="I2" s="135"/>
    </row>
    <row r="4" spans="1:9" ht="36" customHeight="1" x14ac:dyDescent="0.25">
      <c r="A4" s="144" t="s">
        <v>178</v>
      </c>
      <c r="B4" s="144"/>
      <c r="C4" s="144"/>
      <c r="D4" s="144"/>
      <c r="E4" s="144"/>
      <c r="F4" s="144"/>
      <c r="G4" s="144"/>
      <c r="H4" s="144"/>
      <c r="I4" s="144"/>
    </row>
    <row r="6" spans="1:9" ht="15.75" x14ac:dyDescent="0.25">
      <c r="A6" s="128" t="s">
        <v>25</v>
      </c>
      <c r="B6" s="119" t="s">
        <v>0</v>
      </c>
      <c r="C6" s="119"/>
      <c r="D6" s="118" t="s">
        <v>40</v>
      </c>
      <c r="E6" s="118"/>
      <c r="F6" s="118"/>
      <c r="G6" s="118"/>
      <c r="H6" s="118"/>
      <c r="I6" s="118"/>
    </row>
    <row r="7" spans="1:9" ht="33" customHeight="1" x14ac:dyDescent="0.25">
      <c r="A7" s="128"/>
      <c r="B7" s="119"/>
      <c r="C7" s="119"/>
      <c r="D7" s="117" t="s">
        <v>22</v>
      </c>
      <c r="E7" s="117"/>
      <c r="F7" s="117" t="s">
        <v>23</v>
      </c>
      <c r="G7" s="117"/>
      <c r="H7" s="117" t="s">
        <v>18</v>
      </c>
      <c r="I7" s="117"/>
    </row>
    <row r="8" spans="1:9" ht="15.75" x14ac:dyDescent="0.25">
      <c r="A8" s="128"/>
      <c r="B8" s="119"/>
      <c r="C8" s="119"/>
      <c r="D8" s="117" t="s">
        <v>28</v>
      </c>
      <c r="E8" s="117"/>
      <c r="F8" s="117" t="s">
        <v>28</v>
      </c>
      <c r="G8" s="117"/>
      <c r="H8" s="117" t="s">
        <v>28</v>
      </c>
      <c r="I8" s="117"/>
    </row>
    <row r="9" spans="1:9" ht="47.25" x14ac:dyDescent="0.25">
      <c r="A9" s="128"/>
      <c r="B9" s="36" t="s">
        <v>1</v>
      </c>
      <c r="C9" s="36" t="s">
        <v>2</v>
      </c>
      <c r="D9" s="35" t="s">
        <v>27</v>
      </c>
      <c r="E9" s="35" t="s">
        <v>26</v>
      </c>
      <c r="F9" s="35" t="s">
        <v>27</v>
      </c>
      <c r="G9" s="35" t="s">
        <v>26</v>
      </c>
      <c r="H9" s="35" t="s">
        <v>27</v>
      </c>
      <c r="I9" s="35" t="s">
        <v>26</v>
      </c>
    </row>
    <row r="10" spans="1:9" ht="49.5" customHeight="1" x14ac:dyDescent="0.25">
      <c r="A10" s="142" t="s">
        <v>21</v>
      </c>
      <c r="B10" s="142"/>
      <c r="C10" s="142"/>
      <c r="D10" s="2"/>
      <c r="E10" s="2"/>
      <c r="F10" s="8"/>
      <c r="G10" s="8"/>
      <c r="H10" s="8"/>
      <c r="I10" s="8"/>
    </row>
    <row r="11" spans="1:9" ht="19.899999999999999" customHeight="1" x14ac:dyDescent="0.25">
      <c r="A11" s="2" t="s">
        <v>62</v>
      </c>
      <c r="B11" s="2" t="s">
        <v>7</v>
      </c>
      <c r="C11" s="2">
        <v>10.32</v>
      </c>
      <c r="D11" s="2">
        <v>260</v>
      </c>
      <c r="E11" s="24">
        <f>C11*D11</f>
        <v>2683.2000000000003</v>
      </c>
      <c r="F11" s="8">
        <v>260</v>
      </c>
      <c r="G11" s="9">
        <f>F11*C11</f>
        <v>2683.2000000000003</v>
      </c>
      <c r="H11" s="8">
        <v>260</v>
      </c>
      <c r="I11" s="9">
        <f>H11*C11</f>
        <v>2683.2000000000003</v>
      </c>
    </row>
    <row r="12" spans="1:9" ht="22.15" customHeight="1" x14ac:dyDescent="0.25">
      <c r="A12" s="4" t="s">
        <v>12</v>
      </c>
      <c r="B12" s="2" t="s">
        <v>8</v>
      </c>
      <c r="C12" s="2">
        <v>37.29</v>
      </c>
      <c r="D12" s="2">
        <v>10</v>
      </c>
      <c r="E12" s="24">
        <f>C12*D12</f>
        <v>372.9</v>
      </c>
      <c r="F12" s="8">
        <v>10</v>
      </c>
      <c r="G12" s="9">
        <f>F12*C12</f>
        <v>372.9</v>
      </c>
      <c r="H12" s="8">
        <v>10</v>
      </c>
      <c r="I12" s="9">
        <f>H12*C12</f>
        <v>372.9</v>
      </c>
    </row>
    <row r="13" spans="1:9" ht="52.5" customHeight="1" x14ac:dyDescent="0.25">
      <c r="A13" s="143" t="s">
        <v>32</v>
      </c>
      <c r="B13" s="143"/>
      <c r="C13" s="143"/>
      <c r="D13" s="20"/>
      <c r="E13" s="25">
        <f>E11+E12</f>
        <v>3056.1000000000004</v>
      </c>
      <c r="F13" s="20"/>
      <c r="G13" s="25">
        <f>G11+G12</f>
        <v>3056.1000000000004</v>
      </c>
      <c r="H13" s="21"/>
      <c r="I13" s="25">
        <f>I11+I12</f>
        <v>3056.1000000000004</v>
      </c>
    </row>
    <row r="14" spans="1:9" ht="22.9" customHeight="1" x14ac:dyDescent="0.25">
      <c r="A14" s="120" t="s">
        <v>36</v>
      </c>
      <c r="B14" s="121"/>
      <c r="C14" s="122"/>
      <c r="D14" s="14"/>
      <c r="E14" s="34">
        <f>E13/12</f>
        <v>254.67500000000004</v>
      </c>
      <c r="F14" s="32"/>
      <c r="G14" s="34">
        <f>G13/12</f>
        <v>254.67500000000004</v>
      </c>
      <c r="H14" s="32"/>
      <c r="I14" s="34">
        <f>I13/12</f>
        <v>254.67500000000004</v>
      </c>
    </row>
    <row r="16" spans="1:9" ht="36.6" customHeight="1" x14ac:dyDescent="0.25">
      <c r="A16" s="125" t="s">
        <v>63</v>
      </c>
      <c r="B16" s="125"/>
      <c r="C16" s="125"/>
      <c r="D16" s="125"/>
      <c r="E16" s="125"/>
      <c r="F16" s="125"/>
      <c r="G16" s="125"/>
      <c r="H16" s="125"/>
      <c r="I16" s="125"/>
    </row>
  </sheetData>
  <mergeCells count="15">
    <mergeCell ref="A16:I16"/>
    <mergeCell ref="H2:I2"/>
    <mergeCell ref="A10:C10"/>
    <mergeCell ref="A13:C13"/>
    <mergeCell ref="A14:C14"/>
    <mergeCell ref="A4:I4"/>
    <mergeCell ref="A6:A9"/>
    <mergeCell ref="B6:C8"/>
    <mergeCell ref="D6:I6"/>
    <mergeCell ref="D7:E7"/>
    <mergeCell ref="F7:G7"/>
    <mergeCell ref="H7:I7"/>
    <mergeCell ref="D8:E8"/>
    <mergeCell ref="F8:G8"/>
    <mergeCell ref="H8:I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62419-48FE-4C46-A672-3F611D77AD47}">
  <dimension ref="A2:O14"/>
  <sheetViews>
    <sheetView topLeftCell="A3" zoomScale="92" zoomScaleNormal="92" workbookViewId="0">
      <selection activeCell="O17" sqref="O17"/>
    </sheetView>
  </sheetViews>
  <sheetFormatPr defaultRowHeight="15" x14ac:dyDescent="0.25"/>
  <cols>
    <col min="1" max="1" width="10.42578125" customWidth="1"/>
    <col min="2" max="2" width="7.28515625" customWidth="1"/>
    <col min="3" max="3" width="8.85546875" customWidth="1"/>
    <col min="4" max="4" width="14" customWidth="1"/>
    <col min="5" max="5" width="7.7109375" customWidth="1"/>
    <col min="6" max="6" width="9.28515625" customWidth="1"/>
    <col min="7" max="7" width="13.7109375" customWidth="1"/>
    <col min="8" max="8" width="7.42578125" customWidth="1"/>
    <col min="9" max="9" width="9.28515625" customWidth="1"/>
    <col min="10" max="10" width="12.7109375" customWidth="1"/>
    <col min="11" max="11" width="7.42578125" customWidth="1"/>
    <col min="12" max="12" width="8.28515625" customWidth="1"/>
    <col min="13" max="13" width="13.140625" customWidth="1"/>
    <col min="14" max="14" width="8.42578125" customWidth="1"/>
    <col min="15" max="15" width="14.7109375" customWidth="1"/>
  </cols>
  <sheetData>
    <row r="2" spans="1:15" ht="15.75" x14ac:dyDescent="0.25">
      <c r="M2" s="146" t="s">
        <v>159</v>
      </c>
      <c r="N2" s="146"/>
      <c r="O2" s="146"/>
    </row>
    <row r="4" spans="1:15" ht="24.6" customHeight="1" x14ac:dyDescent="0.25">
      <c r="A4" s="149" t="s">
        <v>147</v>
      </c>
      <c r="B4" s="149"/>
      <c r="C4" s="149"/>
      <c r="D4" s="149"/>
      <c r="E4" s="149"/>
      <c r="F4" s="149"/>
      <c r="G4" s="149"/>
      <c r="H4" s="149"/>
      <c r="I4" s="149"/>
      <c r="J4" s="149"/>
      <c r="K4" s="149"/>
      <c r="L4" s="149"/>
      <c r="M4" s="149"/>
      <c r="N4" s="149"/>
    </row>
    <row r="6" spans="1:15" x14ac:dyDescent="0.25">
      <c r="A6" s="147" t="s">
        <v>64</v>
      </c>
      <c r="B6" s="148" t="s">
        <v>14</v>
      </c>
      <c r="C6" s="148"/>
      <c r="D6" s="148"/>
      <c r="E6" s="148" t="s">
        <v>15</v>
      </c>
      <c r="F6" s="148"/>
      <c r="G6" s="148"/>
      <c r="H6" s="148" t="s">
        <v>16</v>
      </c>
      <c r="I6" s="148"/>
      <c r="J6" s="148"/>
      <c r="K6" s="148" t="s">
        <v>17</v>
      </c>
      <c r="L6" s="148"/>
      <c r="M6" s="148"/>
      <c r="N6" s="148" t="s">
        <v>65</v>
      </c>
      <c r="O6" s="148"/>
    </row>
    <row r="7" spans="1:15" ht="87.6" customHeight="1" x14ac:dyDescent="0.25">
      <c r="A7" s="147"/>
      <c r="B7" s="100" t="s">
        <v>154</v>
      </c>
      <c r="C7" s="100" t="s">
        <v>156</v>
      </c>
      <c r="D7" s="100" t="s">
        <v>68</v>
      </c>
      <c r="E7" s="100" t="s">
        <v>154</v>
      </c>
      <c r="F7" s="100" t="s">
        <v>156</v>
      </c>
      <c r="G7" s="100" t="s">
        <v>68</v>
      </c>
      <c r="H7" s="100" t="s">
        <v>154</v>
      </c>
      <c r="I7" s="100" t="s">
        <v>156</v>
      </c>
      <c r="J7" s="100" t="s">
        <v>68</v>
      </c>
      <c r="K7" s="100" t="s">
        <v>154</v>
      </c>
      <c r="L7" s="100" t="s">
        <v>156</v>
      </c>
      <c r="M7" s="100" t="s">
        <v>68</v>
      </c>
      <c r="N7" s="100" t="s">
        <v>154</v>
      </c>
      <c r="O7" s="100" t="s">
        <v>68</v>
      </c>
    </row>
    <row r="8" spans="1:15" ht="51" customHeight="1" x14ac:dyDescent="0.25">
      <c r="A8" s="41" t="s">
        <v>69</v>
      </c>
      <c r="B8" s="43">
        <v>747</v>
      </c>
      <c r="C8" s="44">
        <v>15989</v>
      </c>
      <c r="D8" s="45">
        <f>C8*B8</f>
        <v>11943783</v>
      </c>
      <c r="E8" s="43">
        <v>635</v>
      </c>
      <c r="F8" s="44">
        <v>16529</v>
      </c>
      <c r="G8" s="45">
        <f>F8*E8</f>
        <v>10495915</v>
      </c>
      <c r="H8" s="43">
        <v>420</v>
      </c>
      <c r="I8" s="44">
        <v>19372</v>
      </c>
      <c r="J8" s="45">
        <f>H8*I8</f>
        <v>8136240</v>
      </c>
      <c r="K8" s="43">
        <v>197</v>
      </c>
      <c r="L8" s="44">
        <v>18493</v>
      </c>
      <c r="M8" s="45">
        <f>K8*L8</f>
        <v>3643121</v>
      </c>
      <c r="N8" s="44">
        <f>B8+E8+H8+K8</f>
        <v>1999</v>
      </c>
      <c r="O8" s="45">
        <f>D8+G8+J8+M8</f>
        <v>34219059</v>
      </c>
    </row>
    <row r="9" spans="1:15" ht="55.15" customHeight="1" x14ac:dyDescent="0.25">
      <c r="A9" s="41" t="s">
        <v>70</v>
      </c>
      <c r="B9" s="43">
        <v>34</v>
      </c>
      <c r="C9" s="44">
        <v>19256</v>
      </c>
      <c r="D9" s="45">
        <f t="shared" ref="D9:D10" si="0">C9*B9</f>
        <v>654704</v>
      </c>
      <c r="E9" s="43">
        <v>171</v>
      </c>
      <c r="F9" s="44">
        <v>19845</v>
      </c>
      <c r="G9" s="45">
        <f t="shared" ref="G9:G10" si="1">F9*E9</f>
        <v>3393495</v>
      </c>
      <c r="H9" s="43">
        <v>0</v>
      </c>
      <c r="I9" s="44">
        <v>22941</v>
      </c>
      <c r="J9" s="45">
        <f t="shared" ref="J9:J10" si="2">H9*I9</f>
        <v>0</v>
      </c>
      <c r="K9" s="43">
        <v>0</v>
      </c>
      <c r="L9" s="44">
        <v>19360</v>
      </c>
      <c r="M9" s="45">
        <f t="shared" ref="M9:M10" si="3">K9*L9</f>
        <v>0</v>
      </c>
      <c r="N9" s="44">
        <f t="shared" ref="N9:N10" si="4">B9+E9+H9+K9</f>
        <v>205</v>
      </c>
      <c r="O9" s="45">
        <f t="shared" ref="O9:O10" si="5">D9+G9+J9+M9</f>
        <v>4048199</v>
      </c>
    </row>
    <row r="10" spans="1:15" ht="52.15" customHeight="1" x14ac:dyDescent="0.25">
      <c r="A10" s="41" t="s">
        <v>71</v>
      </c>
      <c r="B10" s="43">
        <v>368</v>
      </c>
      <c r="C10" s="44">
        <v>13905</v>
      </c>
      <c r="D10" s="45">
        <f t="shared" si="0"/>
        <v>5117040</v>
      </c>
      <c r="E10" s="43">
        <v>202</v>
      </c>
      <c r="F10" s="44">
        <v>14495</v>
      </c>
      <c r="G10" s="45">
        <f t="shared" si="1"/>
        <v>2927990</v>
      </c>
      <c r="H10" s="43">
        <v>0</v>
      </c>
      <c r="I10" s="44">
        <v>17597</v>
      </c>
      <c r="J10" s="45">
        <f t="shared" si="2"/>
        <v>0</v>
      </c>
      <c r="K10" s="43">
        <v>27</v>
      </c>
      <c r="L10" s="44">
        <v>16963</v>
      </c>
      <c r="M10" s="45">
        <f t="shared" si="3"/>
        <v>458001</v>
      </c>
      <c r="N10" s="44">
        <f t="shared" si="4"/>
        <v>597</v>
      </c>
      <c r="O10" s="45">
        <f t="shared" si="5"/>
        <v>8503031</v>
      </c>
    </row>
    <row r="11" spans="1:15" x14ac:dyDescent="0.25">
      <c r="A11" s="46" t="s">
        <v>65</v>
      </c>
      <c r="B11" s="42">
        <f>SUM(B8:B10)</f>
        <v>1149</v>
      </c>
      <c r="C11" s="42" t="s">
        <v>72</v>
      </c>
      <c r="D11" s="47">
        <f t="shared" ref="D11:O11" si="6">SUM(D8:D10)</f>
        <v>17715527</v>
      </c>
      <c r="E11" s="42">
        <f t="shared" si="6"/>
        <v>1008</v>
      </c>
      <c r="F11" s="42" t="s">
        <v>72</v>
      </c>
      <c r="G11" s="47">
        <f t="shared" si="6"/>
        <v>16817400</v>
      </c>
      <c r="H11" s="42">
        <f t="shared" si="6"/>
        <v>420</v>
      </c>
      <c r="I11" s="42" t="s">
        <v>72</v>
      </c>
      <c r="J11" s="47">
        <f t="shared" si="6"/>
        <v>8136240</v>
      </c>
      <c r="K11" s="42">
        <f t="shared" si="6"/>
        <v>224</v>
      </c>
      <c r="L11" s="48" t="s">
        <v>72</v>
      </c>
      <c r="M11" s="47">
        <f t="shared" si="6"/>
        <v>4101122</v>
      </c>
      <c r="N11" s="48">
        <f t="shared" si="6"/>
        <v>2801</v>
      </c>
      <c r="O11" s="47">
        <f t="shared" si="6"/>
        <v>46770289</v>
      </c>
    </row>
    <row r="13" spans="1:15" x14ac:dyDescent="0.25">
      <c r="A13" s="145" t="s">
        <v>155</v>
      </c>
      <c r="B13" s="145"/>
      <c r="C13" s="145"/>
      <c r="D13" s="145"/>
      <c r="E13" s="145"/>
      <c r="F13" s="145"/>
      <c r="G13" s="145"/>
      <c r="H13" s="145"/>
      <c r="I13" s="145"/>
      <c r="J13" s="145"/>
      <c r="K13" s="145"/>
    </row>
    <row r="14" spans="1:15" x14ac:dyDescent="0.25">
      <c r="A14" s="145" t="s">
        <v>158</v>
      </c>
      <c r="B14" s="145"/>
      <c r="C14" s="145"/>
      <c r="D14" s="145"/>
      <c r="E14" s="145"/>
      <c r="F14" s="145"/>
      <c r="G14" s="145"/>
      <c r="H14" s="145"/>
      <c r="I14" s="145"/>
      <c r="J14" s="145"/>
      <c r="K14" s="145"/>
    </row>
  </sheetData>
  <mergeCells count="10">
    <mergeCell ref="A13:K13"/>
    <mergeCell ref="A14:K14"/>
    <mergeCell ref="M2:O2"/>
    <mergeCell ref="A6:A7"/>
    <mergeCell ref="B6:D6"/>
    <mergeCell ref="E6:G6"/>
    <mergeCell ref="H6:J6"/>
    <mergeCell ref="K6:M6"/>
    <mergeCell ref="N6:O6"/>
    <mergeCell ref="A4:N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006F-260B-4D87-94F1-7B077CCDAC93}">
  <dimension ref="A2:O14"/>
  <sheetViews>
    <sheetView topLeftCell="A4" workbookViewId="0">
      <selection activeCell="A14" sqref="A14:N14"/>
    </sheetView>
  </sheetViews>
  <sheetFormatPr defaultRowHeight="15" x14ac:dyDescent="0.25"/>
  <cols>
    <col min="1" max="1" width="10.42578125" customWidth="1"/>
    <col min="2" max="2" width="7.28515625" customWidth="1"/>
    <col min="3" max="3" width="8.85546875" customWidth="1"/>
    <col min="4" max="4" width="14" customWidth="1"/>
    <col min="5" max="5" width="7.7109375" customWidth="1"/>
    <col min="6" max="6" width="9.28515625" customWidth="1"/>
    <col min="7" max="7" width="13.7109375" customWidth="1"/>
    <col min="8" max="8" width="7.42578125" customWidth="1"/>
    <col min="9" max="9" width="9.28515625" customWidth="1"/>
    <col min="10" max="10" width="12.7109375" customWidth="1"/>
    <col min="11" max="11" width="7.42578125" customWidth="1"/>
    <col min="12" max="12" width="8.28515625" customWidth="1"/>
    <col min="13" max="13" width="13.140625" customWidth="1"/>
    <col min="14" max="14" width="8.42578125" customWidth="1"/>
    <col min="15" max="15" width="14.7109375" customWidth="1"/>
  </cols>
  <sheetData>
    <row r="2" spans="1:15" ht="15.75" x14ac:dyDescent="0.25">
      <c r="M2" s="146" t="s">
        <v>160</v>
      </c>
      <c r="N2" s="146"/>
      <c r="O2" s="146"/>
    </row>
    <row r="4" spans="1:15" ht="24.6" customHeight="1" x14ac:dyDescent="0.25">
      <c r="A4" s="149" t="s">
        <v>148</v>
      </c>
      <c r="B4" s="149"/>
      <c r="C4" s="149"/>
      <c r="D4" s="149"/>
      <c r="E4" s="149"/>
      <c r="F4" s="149"/>
      <c r="G4" s="149"/>
      <c r="H4" s="149"/>
      <c r="I4" s="149"/>
      <c r="J4" s="149"/>
      <c r="K4" s="149"/>
      <c r="L4" s="149"/>
      <c r="M4" s="149"/>
      <c r="N4" s="149"/>
    </row>
    <row r="6" spans="1:15" x14ac:dyDescent="0.25">
      <c r="A6" s="147" t="s">
        <v>64</v>
      </c>
      <c r="B6" s="148" t="s">
        <v>14</v>
      </c>
      <c r="C6" s="148"/>
      <c r="D6" s="148"/>
      <c r="E6" s="148" t="s">
        <v>15</v>
      </c>
      <c r="F6" s="148"/>
      <c r="G6" s="148"/>
      <c r="H6" s="148" t="s">
        <v>16</v>
      </c>
      <c r="I6" s="148"/>
      <c r="J6" s="148"/>
      <c r="K6" s="148" t="s">
        <v>17</v>
      </c>
      <c r="L6" s="148"/>
      <c r="M6" s="148"/>
      <c r="N6" s="148" t="s">
        <v>65</v>
      </c>
      <c r="O6" s="148"/>
    </row>
    <row r="7" spans="1:15" ht="85.15" customHeight="1" x14ac:dyDescent="0.25">
      <c r="A7" s="147"/>
      <c r="B7" s="100" t="s">
        <v>154</v>
      </c>
      <c r="C7" s="100" t="s">
        <v>156</v>
      </c>
      <c r="D7" s="100" t="s">
        <v>68</v>
      </c>
      <c r="E7" s="100" t="s">
        <v>154</v>
      </c>
      <c r="F7" s="100" t="s">
        <v>156</v>
      </c>
      <c r="G7" s="100" t="s">
        <v>68</v>
      </c>
      <c r="H7" s="100" t="s">
        <v>154</v>
      </c>
      <c r="I7" s="100" t="s">
        <v>156</v>
      </c>
      <c r="J7" s="100" t="s">
        <v>68</v>
      </c>
      <c r="K7" s="100" t="s">
        <v>154</v>
      </c>
      <c r="L7" s="100" t="s">
        <v>156</v>
      </c>
      <c r="M7" s="100" t="s">
        <v>68</v>
      </c>
      <c r="N7" s="100" t="s">
        <v>154</v>
      </c>
      <c r="O7" s="100" t="s">
        <v>68</v>
      </c>
    </row>
    <row r="8" spans="1:15" ht="51" customHeight="1" x14ac:dyDescent="0.25">
      <c r="A8" s="41" t="s">
        <v>69</v>
      </c>
      <c r="B8" s="99">
        <v>2285</v>
      </c>
      <c r="C8" s="44">
        <v>15989</v>
      </c>
      <c r="D8" s="45">
        <f>C8*B8</f>
        <v>36534865</v>
      </c>
      <c r="E8" s="99">
        <v>1945</v>
      </c>
      <c r="F8" s="44">
        <v>16529</v>
      </c>
      <c r="G8" s="45">
        <f>F8*E8</f>
        <v>32148905</v>
      </c>
      <c r="H8" s="99">
        <v>1286</v>
      </c>
      <c r="I8" s="44">
        <v>19372</v>
      </c>
      <c r="J8" s="45">
        <f>H8*I8</f>
        <v>24912392</v>
      </c>
      <c r="K8" s="99">
        <v>604</v>
      </c>
      <c r="L8" s="44">
        <v>18493</v>
      </c>
      <c r="M8" s="45">
        <f>K8*L8</f>
        <v>11169772</v>
      </c>
      <c r="N8" s="44">
        <f>B8+E8+H8+K8</f>
        <v>6120</v>
      </c>
      <c r="O8" s="45">
        <f>D8+G8+J8+M8</f>
        <v>104765934</v>
      </c>
    </row>
    <row r="9" spans="1:15" ht="55.15" customHeight="1" x14ac:dyDescent="0.25">
      <c r="A9" s="41" t="s">
        <v>70</v>
      </c>
      <c r="B9" s="99">
        <v>105</v>
      </c>
      <c r="C9" s="44">
        <v>19256</v>
      </c>
      <c r="D9" s="45">
        <f t="shared" ref="D9:D10" si="0">C9*B9</f>
        <v>2021880</v>
      </c>
      <c r="E9" s="99">
        <v>525</v>
      </c>
      <c r="F9" s="44">
        <v>19845</v>
      </c>
      <c r="G9" s="45">
        <f t="shared" ref="G9:G10" si="1">F9*E9</f>
        <v>10418625</v>
      </c>
      <c r="H9" s="99">
        <v>0</v>
      </c>
      <c r="I9" s="44">
        <v>22941</v>
      </c>
      <c r="J9" s="45">
        <f t="shared" ref="J9:J10" si="2">H9*I9</f>
        <v>0</v>
      </c>
      <c r="K9" s="99">
        <v>0</v>
      </c>
      <c r="L9" s="44">
        <v>19360</v>
      </c>
      <c r="M9" s="45">
        <f t="shared" ref="M9:M10" si="3">K9*L9</f>
        <v>0</v>
      </c>
      <c r="N9" s="44">
        <f t="shared" ref="N9:N10" si="4">B9+E9+H9+K9</f>
        <v>630</v>
      </c>
      <c r="O9" s="45">
        <f t="shared" ref="O9:O10" si="5">D9+G9+J9+M9</f>
        <v>12440505</v>
      </c>
    </row>
    <row r="10" spans="1:15" ht="52.15" customHeight="1" x14ac:dyDescent="0.25">
      <c r="A10" s="41" t="s">
        <v>71</v>
      </c>
      <c r="B10" s="99">
        <v>1125</v>
      </c>
      <c r="C10" s="44">
        <v>13905</v>
      </c>
      <c r="D10" s="45">
        <f t="shared" si="0"/>
        <v>15643125</v>
      </c>
      <c r="E10" s="99">
        <v>617</v>
      </c>
      <c r="F10" s="44">
        <v>14495</v>
      </c>
      <c r="G10" s="45">
        <f t="shared" si="1"/>
        <v>8943415</v>
      </c>
      <c r="H10" s="99">
        <v>0</v>
      </c>
      <c r="I10" s="44">
        <v>17597</v>
      </c>
      <c r="J10" s="45">
        <f t="shared" si="2"/>
        <v>0</v>
      </c>
      <c r="K10" s="99">
        <v>82</v>
      </c>
      <c r="L10" s="44">
        <v>16963</v>
      </c>
      <c r="M10" s="45">
        <f t="shared" si="3"/>
        <v>1390966</v>
      </c>
      <c r="N10" s="44">
        <f t="shared" si="4"/>
        <v>1824</v>
      </c>
      <c r="O10" s="45">
        <f t="shared" si="5"/>
        <v>25977506</v>
      </c>
    </row>
    <row r="11" spans="1:15" x14ac:dyDescent="0.25">
      <c r="A11" s="46" t="s">
        <v>65</v>
      </c>
      <c r="B11" s="98">
        <f>SUM(B8:B10)</f>
        <v>3515</v>
      </c>
      <c r="C11" s="98" t="s">
        <v>72</v>
      </c>
      <c r="D11" s="47">
        <f t="shared" ref="D11:O11" si="6">SUM(D8:D10)</f>
        <v>54199870</v>
      </c>
      <c r="E11" s="98">
        <f t="shared" si="6"/>
        <v>3087</v>
      </c>
      <c r="F11" s="98" t="s">
        <v>72</v>
      </c>
      <c r="G11" s="47">
        <f t="shared" si="6"/>
        <v>51510945</v>
      </c>
      <c r="H11" s="98">
        <f t="shared" si="6"/>
        <v>1286</v>
      </c>
      <c r="I11" s="98" t="s">
        <v>72</v>
      </c>
      <c r="J11" s="47">
        <f t="shared" si="6"/>
        <v>24912392</v>
      </c>
      <c r="K11" s="98">
        <f t="shared" si="6"/>
        <v>686</v>
      </c>
      <c r="L11" s="48" t="s">
        <v>72</v>
      </c>
      <c r="M11" s="47">
        <f t="shared" si="6"/>
        <v>12560738</v>
      </c>
      <c r="N11" s="48">
        <f t="shared" si="6"/>
        <v>8574</v>
      </c>
      <c r="O11" s="47">
        <f t="shared" si="6"/>
        <v>143183945</v>
      </c>
    </row>
    <row r="13" spans="1:15" x14ac:dyDescent="0.25">
      <c r="A13" s="145" t="s">
        <v>155</v>
      </c>
      <c r="B13" s="145"/>
      <c r="C13" s="145"/>
      <c r="D13" s="145"/>
      <c r="E13" s="145"/>
      <c r="F13" s="145"/>
      <c r="G13" s="145"/>
      <c r="H13" s="145"/>
      <c r="I13" s="145"/>
      <c r="J13" s="145"/>
      <c r="K13" s="145"/>
      <c r="L13" s="145"/>
      <c r="M13" s="145"/>
      <c r="N13" s="145"/>
    </row>
    <row r="14" spans="1:15" x14ac:dyDescent="0.25">
      <c r="A14" s="145" t="s">
        <v>157</v>
      </c>
      <c r="B14" s="145"/>
      <c r="C14" s="145"/>
      <c r="D14" s="145"/>
      <c r="E14" s="145"/>
      <c r="F14" s="145"/>
      <c r="G14" s="145"/>
      <c r="H14" s="145"/>
      <c r="I14" s="145"/>
      <c r="J14" s="145"/>
      <c r="K14" s="145"/>
      <c r="L14" s="145"/>
      <c r="M14" s="145"/>
      <c r="N14" s="145"/>
    </row>
  </sheetData>
  <mergeCells count="10">
    <mergeCell ref="A13:N13"/>
    <mergeCell ref="A14:N14"/>
    <mergeCell ref="M2:O2"/>
    <mergeCell ref="A4:N4"/>
    <mergeCell ref="A6:A7"/>
    <mergeCell ref="B6:D6"/>
    <mergeCell ref="E6:G6"/>
    <mergeCell ref="H6:J6"/>
    <mergeCell ref="K6:M6"/>
    <mergeCell ref="N6:O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D2435-F8A3-4832-8013-79810428910C}">
  <dimension ref="A2:P18"/>
  <sheetViews>
    <sheetView workbookViewId="0">
      <selection activeCell="J20" sqref="J20"/>
    </sheetView>
  </sheetViews>
  <sheetFormatPr defaultRowHeight="15" x14ac:dyDescent="0.25"/>
  <cols>
    <col min="14" max="14" width="11.28515625" customWidth="1"/>
  </cols>
  <sheetData>
    <row r="2" spans="1:16" ht="15.75" x14ac:dyDescent="0.25">
      <c r="N2" s="135" t="s">
        <v>81</v>
      </c>
      <c r="O2" s="135"/>
    </row>
    <row r="4" spans="1:16" ht="34.9" customHeight="1" x14ac:dyDescent="0.25">
      <c r="B4" s="144" t="s">
        <v>80</v>
      </c>
      <c r="C4" s="144"/>
      <c r="D4" s="144"/>
      <c r="E4" s="144"/>
      <c r="F4" s="144"/>
      <c r="G4" s="144"/>
      <c r="H4" s="144"/>
      <c r="I4" s="144"/>
      <c r="J4" s="144"/>
      <c r="K4" s="144"/>
      <c r="L4" s="144"/>
      <c r="M4" s="144"/>
      <c r="N4" s="144"/>
    </row>
    <row r="6" spans="1:16" ht="14.45" customHeight="1" x14ac:dyDescent="0.25">
      <c r="A6" s="147" t="s">
        <v>74</v>
      </c>
      <c r="B6" s="152" t="s">
        <v>69</v>
      </c>
      <c r="C6" s="153"/>
      <c r="D6" s="153"/>
      <c r="E6" s="154"/>
      <c r="F6" s="152" t="s">
        <v>71</v>
      </c>
      <c r="G6" s="153"/>
      <c r="H6" s="153"/>
      <c r="I6" s="154"/>
      <c r="J6" s="152" t="s">
        <v>70</v>
      </c>
      <c r="K6" s="153"/>
      <c r="L6" s="153"/>
      <c r="M6" s="154"/>
      <c r="N6" s="155" t="s">
        <v>65</v>
      </c>
      <c r="O6" s="156"/>
      <c r="P6" s="157"/>
    </row>
    <row r="7" spans="1:16" ht="75.599999999999994" customHeight="1" x14ac:dyDescent="0.25">
      <c r="A7" s="147"/>
      <c r="B7" s="147" t="s">
        <v>75</v>
      </c>
      <c r="C7" s="147"/>
      <c r="D7" s="147" t="s">
        <v>151</v>
      </c>
      <c r="E7" s="147" t="s">
        <v>152</v>
      </c>
      <c r="F7" s="147" t="s">
        <v>75</v>
      </c>
      <c r="G7" s="147"/>
      <c r="H7" s="147" t="s">
        <v>151</v>
      </c>
      <c r="I7" s="147" t="s">
        <v>152</v>
      </c>
      <c r="J7" s="147" t="s">
        <v>75</v>
      </c>
      <c r="K7" s="147"/>
      <c r="L7" s="147" t="s">
        <v>151</v>
      </c>
      <c r="M7" s="147" t="s">
        <v>152</v>
      </c>
      <c r="N7" s="158" t="s">
        <v>79</v>
      </c>
      <c r="O7" s="147" t="s">
        <v>149</v>
      </c>
      <c r="P7" s="147" t="s">
        <v>150</v>
      </c>
    </row>
    <row r="8" spans="1:16" ht="16.149999999999999" customHeight="1" x14ac:dyDescent="0.25">
      <c r="A8" s="147"/>
      <c r="B8" s="52" t="s">
        <v>78</v>
      </c>
      <c r="C8" s="52" t="s">
        <v>77</v>
      </c>
      <c r="D8" s="147"/>
      <c r="E8" s="147"/>
      <c r="F8" s="52" t="s">
        <v>78</v>
      </c>
      <c r="G8" s="52" t="s">
        <v>77</v>
      </c>
      <c r="H8" s="147"/>
      <c r="I8" s="147"/>
      <c r="J8" s="52" t="s">
        <v>78</v>
      </c>
      <c r="K8" s="52" t="s">
        <v>77</v>
      </c>
      <c r="L8" s="147"/>
      <c r="M8" s="147"/>
      <c r="N8" s="159"/>
      <c r="O8" s="147"/>
      <c r="P8" s="147"/>
    </row>
    <row r="9" spans="1:16" x14ac:dyDescent="0.25">
      <c r="A9" s="52">
        <v>1</v>
      </c>
      <c r="B9" s="52">
        <v>26</v>
      </c>
      <c r="C9" s="52">
        <v>65</v>
      </c>
      <c r="D9" s="52">
        <v>747</v>
      </c>
      <c r="E9" s="100">
        <v>2285</v>
      </c>
      <c r="F9" s="52">
        <v>13</v>
      </c>
      <c r="G9" s="52">
        <v>32</v>
      </c>
      <c r="H9" s="52">
        <v>368</v>
      </c>
      <c r="I9" s="100">
        <v>1125</v>
      </c>
      <c r="J9" s="52">
        <v>1</v>
      </c>
      <c r="K9" s="52">
        <v>3</v>
      </c>
      <c r="L9" s="52">
        <v>34</v>
      </c>
      <c r="M9" s="100">
        <v>105</v>
      </c>
      <c r="N9" s="51">
        <f>B9+F9+J9</f>
        <v>40</v>
      </c>
      <c r="O9" s="51">
        <f>D9+H9+L9</f>
        <v>1149</v>
      </c>
      <c r="P9" s="94">
        <f>E9+I9+M9</f>
        <v>3515</v>
      </c>
    </row>
    <row r="10" spans="1:16" x14ac:dyDescent="0.25">
      <c r="A10" s="52">
        <v>2</v>
      </c>
      <c r="B10" s="52">
        <v>22</v>
      </c>
      <c r="C10" s="52">
        <v>63</v>
      </c>
      <c r="D10" s="52">
        <v>635</v>
      </c>
      <c r="E10" s="100">
        <v>1945</v>
      </c>
      <c r="F10" s="52">
        <v>7</v>
      </c>
      <c r="G10" s="52">
        <v>20</v>
      </c>
      <c r="H10" s="52">
        <v>202</v>
      </c>
      <c r="I10" s="100">
        <v>617</v>
      </c>
      <c r="J10" s="52">
        <v>6</v>
      </c>
      <c r="K10" s="52">
        <v>17</v>
      </c>
      <c r="L10" s="52">
        <v>171</v>
      </c>
      <c r="M10" s="100">
        <v>525</v>
      </c>
      <c r="N10" s="51">
        <f t="shared" ref="N10:N12" si="0">B10+F10+J10</f>
        <v>35</v>
      </c>
      <c r="O10" s="51">
        <f t="shared" ref="O10:P12" si="1">D10+H10+L10</f>
        <v>1008</v>
      </c>
      <c r="P10" s="94">
        <f t="shared" si="1"/>
        <v>3087</v>
      </c>
    </row>
    <row r="11" spans="1:16" x14ac:dyDescent="0.25">
      <c r="A11" s="52">
        <v>3</v>
      </c>
      <c r="B11" s="52">
        <v>14</v>
      </c>
      <c r="C11" s="52">
        <v>100</v>
      </c>
      <c r="D11" s="52">
        <v>420</v>
      </c>
      <c r="E11" s="100">
        <v>1286</v>
      </c>
      <c r="F11" s="52">
        <v>0</v>
      </c>
      <c r="G11" s="52">
        <v>0</v>
      </c>
      <c r="H11" s="52">
        <v>0</v>
      </c>
      <c r="I11" s="100">
        <v>0</v>
      </c>
      <c r="J11" s="52">
        <v>0</v>
      </c>
      <c r="K11" s="52">
        <v>0</v>
      </c>
      <c r="L11" s="52">
        <v>0</v>
      </c>
      <c r="M11" s="100">
        <v>0</v>
      </c>
      <c r="N11" s="51">
        <f t="shared" si="0"/>
        <v>14</v>
      </c>
      <c r="O11" s="51">
        <f t="shared" si="1"/>
        <v>420</v>
      </c>
      <c r="P11" s="94">
        <f t="shared" si="1"/>
        <v>1286</v>
      </c>
    </row>
    <row r="12" spans="1:16" x14ac:dyDescent="0.25">
      <c r="A12" s="52">
        <v>4</v>
      </c>
      <c r="B12" s="52">
        <v>7</v>
      </c>
      <c r="C12" s="52">
        <v>88</v>
      </c>
      <c r="D12" s="52">
        <v>197</v>
      </c>
      <c r="E12" s="100">
        <v>604</v>
      </c>
      <c r="F12" s="52">
        <v>1</v>
      </c>
      <c r="G12" s="52">
        <v>12</v>
      </c>
      <c r="H12" s="52">
        <v>27</v>
      </c>
      <c r="I12" s="100">
        <v>82</v>
      </c>
      <c r="J12" s="52">
        <v>0</v>
      </c>
      <c r="K12" s="52">
        <v>0</v>
      </c>
      <c r="L12" s="52">
        <v>0</v>
      </c>
      <c r="M12" s="100">
        <v>0</v>
      </c>
      <c r="N12" s="51">
        <f t="shared" si="0"/>
        <v>8</v>
      </c>
      <c r="O12" s="51">
        <f t="shared" si="1"/>
        <v>224</v>
      </c>
      <c r="P12" s="94">
        <f t="shared" si="1"/>
        <v>686</v>
      </c>
    </row>
    <row r="13" spans="1:16" x14ac:dyDescent="0.25">
      <c r="A13" s="53" t="s">
        <v>65</v>
      </c>
      <c r="B13" s="52">
        <f>SUM(B9:B12)</f>
        <v>69</v>
      </c>
      <c r="C13" s="52">
        <f t="shared" ref="C13:O13" si="2">SUM(C9:C12)</f>
        <v>316</v>
      </c>
      <c r="D13" s="52">
        <f t="shared" si="2"/>
        <v>1999</v>
      </c>
      <c r="E13" s="100">
        <f t="shared" ref="E13" si="3">SUM(E9:E12)</f>
        <v>6120</v>
      </c>
      <c r="F13" s="52">
        <f t="shared" si="2"/>
        <v>21</v>
      </c>
      <c r="G13" s="52">
        <f t="shared" si="2"/>
        <v>64</v>
      </c>
      <c r="H13" s="52">
        <f t="shared" si="2"/>
        <v>597</v>
      </c>
      <c r="I13" s="100">
        <f t="shared" ref="I13" si="4">SUM(I9:I12)</f>
        <v>1824</v>
      </c>
      <c r="J13" s="52">
        <f t="shared" si="2"/>
        <v>7</v>
      </c>
      <c r="K13" s="52">
        <f t="shared" si="2"/>
        <v>20</v>
      </c>
      <c r="L13" s="52">
        <f t="shared" si="2"/>
        <v>205</v>
      </c>
      <c r="M13" s="100">
        <f t="shared" ref="M13" si="5">SUM(M9:M12)</f>
        <v>630</v>
      </c>
      <c r="N13" s="52">
        <f t="shared" si="2"/>
        <v>97</v>
      </c>
      <c r="O13" s="52">
        <f t="shared" si="2"/>
        <v>2801</v>
      </c>
      <c r="P13" s="100">
        <f t="shared" ref="P13" si="6">SUM(P9:P12)</f>
        <v>8574</v>
      </c>
    </row>
    <row r="15" spans="1:16" ht="64.900000000000006" customHeight="1" x14ac:dyDescent="0.25">
      <c r="A15" s="150" t="s">
        <v>82</v>
      </c>
      <c r="B15" s="150"/>
      <c r="C15" s="150"/>
      <c r="D15" s="150"/>
      <c r="E15" s="150"/>
      <c r="F15" s="150"/>
      <c r="G15" s="150"/>
      <c r="H15" s="150"/>
      <c r="I15" s="150"/>
      <c r="J15" s="150"/>
      <c r="K15" s="150"/>
      <c r="L15" s="150"/>
      <c r="M15" s="150"/>
      <c r="N15" s="150"/>
      <c r="O15" s="150"/>
    </row>
    <row r="16" spans="1:16" ht="46.15" customHeight="1" x14ac:dyDescent="0.25">
      <c r="A16" s="150" t="s">
        <v>83</v>
      </c>
      <c r="B16" s="150"/>
      <c r="C16" s="150"/>
      <c r="D16" s="150"/>
      <c r="E16" s="150"/>
      <c r="F16" s="150"/>
      <c r="G16" s="150"/>
      <c r="H16" s="150"/>
      <c r="I16" s="150"/>
      <c r="J16" s="150"/>
      <c r="K16" s="150"/>
      <c r="L16" s="150"/>
      <c r="M16" s="150"/>
      <c r="N16" s="150"/>
      <c r="O16" s="150"/>
    </row>
    <row r="17" spans="1:15" ht="49.15" customHeight="1" x14ac:dyDescent="0.25">
      <c r="A17" s="150" t="s">
        <v>153</v>
      </c>
      <c r="B17" s="150"/>
      <c r="C17" s="150"/>
      <c r="D17" s="150"/>
      <c r="E17" s="150"/>
      <c r="F17" s="150"/>
      <c r="G17" s="150"/>
      <c r="H17" s="150"/>
      <c r="I17" s="150"/>
      <c r="J17" s="150"/>
      <c r="K17" s="150"/>
      <c r="L17" s="150"/>
      <c r="M17" s="150"/>
      <c r="N17" s="150"/>
      <c r="O17" s="150"/>
    </row>
    <row r="18" spans="1:15" x14ac:dyDescent="0.25">
      <c r="A18" s="151"/>
      <c r="B18" s="151"/>
      <c r="C18" s="151"/>
      <c r="D18" s="151"/>
      <c r="E18" s="151"/>
      <c r="F18" s="151"/>
      <c r="G18" s="151"/>
      <c r="H18" s="151"/>
      <c r="I18" s="151"/>
      <c r="J18" s="151"/>
      <c r="K18" s="151"/>
      <c r="L18" s="151"/>
      <c r="M18" s="151"/>
      <c r="N18" s="151"/>
      <c r="O18" s="151"/>
    </row>
  </sheetData>
  <mergeCells count="23">
    <mergeCell ref="N2:O2"/>
    <mergeCell ref="O7:O8"/>
    <mergeCell ref="N7:N8"/>
    <mergeCell ref="A15:O15"/>
    <mergeCell ref="A6:A8"/>
    <mergeCell ref="B7:C7"/>
    <mergeCell ref="D7:D8"/>
    <mergeCell ref="F7:G7"/>
    <mergeCell ref="H7:H8"/>
    <mergeCell ref="J7:K7"/>
    <mergeCell ref="B6:E6"/>
    <mergeCell ref="F6:I6"/>
    <mergeCell ref="L7:L8"/>
    <mergeCell ref="A16:O16"/>
    <mergeCell ref="A17:O17"/>
    <mergeCell ref="A18:O18"/>
    <mergeCell ref="B4:N4"/>
    <mergeCell ref="J6:M6"/>
    <mergeCell ref="N6:P6"/>
    <mergeCell ref="P7:P8"/>
    <mergeCell ref="E7:E8"/>
    <mergeCell ref="I7:I8"/>
    <mergeCell ref="M7:M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D5BD-0473-446D-8F2B-8446B0B83BF6}">
  <dimension ref="A2:G12"/>
  <sheetViews>
    <sheetView workbookViewId="0">
      <selection activeCell="B6" sqref="B6:D6"/>
    </sheetView>
  </sheetViews>
  <sheetFormatPr defaultRowHeight="15" x14ac:dyDescent="0.25"/>
  <cols>
    <col min="1" max="1" width="15.140625" customWidth="1"/>
    <col min="2" max="2" width="10" customWidth="1"/>
    <col min="3" max="3" width="13.140625" customWidth="1"/>
    <col min="4" max="4" width="14.7109375" customWidth="1"/>
    <col min="5" max="5" width="10" customWidth="1"/>
    <col min="6" max="6" width="13.140625" customWidth="1"/>
    <col min="7" max="7" width="14.7109375" customWidth="1"/>
  </cols>
  <sheetData>
    <row r="2" spans="1:7" ht="15.75" x14ac:dyDescent="0.25">
      <c r="E2" s="146" t="s">
        <v>86</v>
      </c>
      <c r="F2" s="146"/>
      <c r="G2" s="146"/>
    </row>
    <row r="4" spans="1:7" ht="57" customHeight="1" x14ac:dyDescent="0.25">
      <c r="A4" s="144" t="s">
        <v>90</v>
      </c>
      <c r="B4" s="144"/>
      <c r="C4" s="144"/>
      <c r="D4" s="144"/>
      <c r="E4" s="144"/>
      <c r="F4" s="144"/>
      <c r="G4" s="144"/>
    </row>
    <row r="6" spans="1:7" ht="36.6" customHeight="1" x14ac:dyDescent="0.25">
      <c r="A6" s="161" t="s">
        <v>64</v>
      </c>
      <c r="B6" s="161" t="s">
        <v>161</v>
      </c>
      <c r="C6" s="161"/>
      <c r="D6" s="161"/>
      <c r="E6" s="161" t="s">
        <v>162</v>
      </c>
      <c r="F6" s="161"/>
      <c r="G6" s="161"/>
    </row>
    <row r="7" spans="1:7" ht="19.149999999999999" customHeight="1" x14ac:dyDescent="0.25">
      <c r="A7" s="161"/>
      <c r="B7" s="160" t="s">
        <v>84</v>
      </c>
      <c r="C7" s="160"/>
      <c r="D7" s="160"/>
      <c r="E7" s="160" t="s">
        <v>84</v>
      </c>
      <c r="F7" s="160"/>
      <c r="G7" s="160"/>
    </row>
    <row r="8" spans="1:7" ht="63" x14ac:dyDescent="0.25">
      <c r="A8" s="161"/>
      <c r="B8" s="73" t="s">
        <v>154</v>
      </c>
      <c r="C8" s="73" t="s">
        <v>163</v>
      </c>
      <c r="D8" s="73" t="s">
        <v>87</v>
      </c>
      <c r="E8" s="73" t="s">
        <v>154</v>
      </c>
      <c r="F8" s="73" t="s">
        <v>163</v>
      </c>
      <c r="G8" s="73" t="s">
        <v>87</v>
      </c>
    </row>
    <row r="9" spans="1:7" ht="72.599999999999994" customHeight="1" x14ac:dyDescent="0.25">
      <c r="A9" s="1" t="s">
        <v>85</v>
      </c>
      <c r="B9" s="93">
        <v>588</v>
      </c>
      <c r="C9" s="54">
        <v>725</v>
      </c>
      <c r="D9" s="55">
        <f>C9*B9</f>
        <v>426300</v>
      </c>
      <c r="E9" s="93">
        <v>1801</v>
      </c>
      <c r="F9" s="54">
        <v>725</v>
      </c>
      <c r="G9" s="55">
        <f>F9*E9</f>
        <v>1305725</v>
      </c>
    </row>
    <row r="11" spans="1:7" ht="15.75" x14ac:dyDescent="0.25">
      <c r="A11" s="125" t="s">
        <v>164</v>
      </c>
      <c r="B11" s="125"/>
      <c r="C11" s="125"/>
      <c r="D11" s="125"/>
      <c r="E11" s="125"/>
      <c r="F11" s="125"/>
      <c r="G11" s="125"/>
    </row>
    <row r="12" spans="1:7" ht="15.75" x14ac:dyDescent="0.25">
      <c r="A12" s="125" t="s">
        <v>165</v>
      </c>
      <c r="B12" s="125"/>
      <c r="C12" s="125"/>
      <c r="D12" s="125"/>
      <c r="E12" s="125"/>
      <c r="F12" s="125"/>
      <c r="G12" s="125"/>
    </row>
  </sheetData>
  <mergeCells count="9">
    <mergeCell ref="A11:G11"/>
    <mergeCell ref="A12:G12"/>
    <mergeCell ref="A4:G4"/>
    <mergeCell ref="E2:G2"/>
    <mergeCell ref="B7:D7"/>
    <mergeCell ref="A6:A8"/>
    <mergeCell ref="B6:D6"/>
    <mergeCell ref="E6:G6"/>
    <mergeCell ref="E7:G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9A2D7-6E21-48D1-9B39-182454796DAC}">
  <dimension ref="A2:G12"/>
  <sheetViews>
    <sheetView workbookViewId="0">
      <selection activeCell="E15" sqref="E15"/>
    </sheetView>
  </sheetViews>
  <sheetFormatPr defaultRowHeight="15" x14ac:dyDescent="0.25"/>
  <cols>
    <col min="1" max="1" width="15.140625" customWidth="1"/>
    <col min="2" max="2" width="10" customWidth="1"/>
    <col min="3" max="3" width="15.28515625" customWidth="1"/>
    <col min="4" max="4" width="14.7109375" customWidth="1"/>
    <col min="5" max="5" width="10" customWidth="1"/>
    <col min="6" max="6" width="15.28515625" customWidth="1"/>
    <col min="7" max="7" width="14.7109375" customWidth="1"/>
  </cols>
  <sheetData>
    <row r="2" spans="1:7" ht="15.75" x14ac:dyDescent="0.25">
      <c r="E2" s="146" t="s">
        <v>88</v>
      </c>
      <c r="F2" s="146"/>
      <c r="G2" s="146"/>
    </row>
    <row r="4" spans="1:7" ht="41.45" customHeight="1" x14ac:dyDescent="0.25">
      <c r="A4" s="144" t="s">
        <v>179</v>
      </c>
      <c r="B4" s="144"/>
      <c r="C4" s="144"/>
      <c r="D4" s="144"/>
      <c r="E4" s="144"/>
      <c r="F4" s="144"/>
      <c r="G4" s="144"/>
    </row>
    <row r="6" spans="1:7" ht="41.45" customHeight="1" x14ac:dyDescent="0.25">
      <c r="A6" s="161" t="s">
        <v>64</v>
      </c>
      <c r="B6" s="161" t="s">
        <v>161</v>
      </c>
      <c r="C6" s="161"/>
      <c r="D6" s="161"/>
      <c r="E6" s="161" t="s">
        <v>166</v>
      </c>
      <c r="F6" s="161"/>
      <c r="G6" s="161"/>
    </row>
    <row r="7" spans="1:7" ht="15.6" customHeight="1" x14ac:dyDescent="0.25">
      <c r="A7" s="161"/>
      <c r="B7" s="160" t="s">
        <v>84</v>
      </c>
      <c r="C7" s="160"/>
      <c r="D7" s="160"/>
      <c r="E7" s="160" t="s">
        <v>84</v>
      </c>
      <c r="F7" s="160"/>
      <c r="G7" s="160"/>
    </row>
    <row r="8" spans="1:7" ht="47.25" x14ac:dyDescent="0.25">
      <c r="A8" s="161"/>
      <c r="B8" s="73" t="s">
        <v>154</v>
      </c>
      <c r="C8" s="73" t="s">
        <v>163</v>
      </c>
      <c r="D8" s="73" t="s">
        <v>87</v>
      </c>
      <c r="E8" s="73" t="s">
        <v>154</v>
      </c>
      <c r="F8" s="73" t="s">
        <v>163</v>
      </c>
      <c r="G8" s="73" t="s">
        <v>87</v>
      </c>
    </row>
    <row r="9" spans="1:7" ht="63" x14ac:dyDescent="0.25">
      <c r="A9" s="1" t="s">
        <v>85</v>
      </c>
      <c r="B9" s="50">
        <v>448</v>
      </c>
      <c r="C9" s="54">
        <v>2987</v>
      </c>
      <c r="D9" s="55">
        <f>C9*B9</f>
        <v>1338176</v>
      </c>
      <c r="E9" s="93">
        <v>1372</v>
      </c>
      <c r="F9" s="54">
        <v>2987</v>
      </c>
      <c r="G9" s="55">
        <f>F9*E9</f>
        <v>4098164</v>
      </c>
    </row>
    <row r="11" spans="1:7" ht="15.75" x14ac:dyDescent="0.25">
      <c r="A11" s="125" t="s">
        <v>164</v>
      </c>
      <c r="B11" s="125"/>
      <c r="C11" s="125"/>
      <c r="D11" s="125"/>
      <c r="E11" s="125"/>
      <c r="F11" s="125"/>
      <c r="G11" s="125"/>
    </row>
    <row r="12" spans="1:7" ht="15.75" x14ac:dyDescent="0.25">
      <c r="A12" s="125" t="s">
        <v>167</v>
      </c>
      <c r="B12" s="125"/>
      <c r="C12" s="125"/>
      <c r="D12" s="125"/>
      <c r="E12" s="125"/>
      <c r="F12" s="125"/>
      <c r="G12" s="125"/>
    </row>
  </sheetData>
  <mergeCells count="9">
    <mergeCell ref="A11:G11"/>
    <mergeCell ref="A12:G12"/>
    <mergeCell ref="A4:G4"/>
    <mergeCell ref="E2:G2"/>
    <mergeCell ref="B7:D7"/>
    <mergeCell ref="A6:A8"/>
    <mergeCell ref="B6:D6"/>
    <mergeCell ref="E6:G6"/>
    <mergeCell ref="E7: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3_1.1.pielikums</vt:lpstr>
      <vt:lpstr>3.1.2.pielikums</vt:lpstr>
      <vt:lpstr>3.2._pielikums</vt:lpstr>
      <vt:lpstr>3.3.pielikums</vt:lpstr>
      <vt:lpstr>3.4.1.pielikums</vt:lpstr>
      <vt:lpstr>3.4.2.pielikums</vt:lpstr>
      <vt:lpstr>3.5.pielikums</vt:lpstr>
      <vt:lpstr>3.6.pielikums</vt:lpstr>
      <vt:lpstr>3.7.pielikums</vt:lpstr>
      <vt:lpstr>3.8.pielikums</vt:lpstr>
      <vt:lpstr>3.9.pielikums</vt:lpstr>
      <vt:lpstr>3.10.pielikums</vt:lpstr>
      <vt:lpstr>3.11.pielikums</vt:lpstr>
      <vt:lpstr>'3_1.1.pielikums'!Print_Titles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Cirule</dc:creator>
  <cp:lastModifiedBy>Lilita Cirule</cp:lastModifiedBy>
  <cp:lastPrinted>2021-08-16T15:36:37Z</cp:lastPrinted>
  <dcterms:created xsi:type="dcterms:W3CDTF">2021-07-26T13:49:46Z</dcterms:created>
  <dcterms:modified xsi:type="dcterms:W3CDTF">2022-02-15T10:46:29Z</dcterms:modified>
</cp:coreProperties>
</file>