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olina\OneDrive\Documents\Konsultācijas\LM formulu iepirkums\Nodevumi\labots 17 apr\"/>
    </mc:Choice>
  </mc:AlternateContent>
  <xr:revisionPtr revIDLastSave="0" documentId="8_{06296FE2-19F0-4593-8B06-AA47F7457721}"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10" yWindow="-110" windowWidth="19420" windowHeight="10300" tabRatio="924" activeTab="2"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U61" i="12"/>
  <c r="AB62" i="12" l="1"/>
  <c r="AD62" i="12"/>
  <c r="Z61" i="12"/>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R44" i="6" s="1"/>
  <c r="H49" i="6"/>
  <c r="P44" i="6" s="1"/>
  <c r="I49" i="6"/>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Q44" i="6"/>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F29" i="4" s="1"/>
  <c r="F52" i="4" s="1"/>
  <c r="H28" i="4"/>
  <c r="H29" i="4" s="1"/>
  <c r="H52" i="4" s="1"/>
  <c r="I29" i="4" l="1"/>
  <c r="I52" i="4" s="1"/>
  <c r="I55" i="4" s="1"/>
  <c r="E29" i="4"/>
  <c r="E52" i="4" s="1"/>
  <c r="E55" i="4" s="1"/>
  <c r="H51" i="4"/>
  <c r="H55" i="4" s="1"/>
  <c r="H32" i="4"/>
  <c r="G51" i="4"/>
  <c r="G55" i="4" s="1"/>
  <c r="G32" i="4"/>
  <c r="F51" i="4"/>
  <c r="F55" i="4" s="1"/>
  <c r="F32" i="4"/>
  <c r="I32" i="4" l="1"/>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 ref="B141" authorId="1" shapeId="0" xr:uid="{269D92DD-1CFC-4510-A96B-F4230090065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List>
</comments>
</file>

<file path=xl/sharedStrings.xml><?xml version="1.0" encoding="utf-8"?>
<sst xmlns="http://schemas.openxmlformats.org/spreadsheetml/2006/main" count="701" uniqueCount="326">
  <si>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</si>
  <si>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</si>
  <si>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</si>
  <si>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</si>
  <si>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</si>
  <si>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</si>
  <si>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</si>
  <si>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</si>
  <si>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</si>
  <si>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</si>
  <si>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</si>
  <si>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</si>
  <si>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</si>
  <si>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</si>
  <si>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</si>
  <si>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</si>
  <si>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</si>
  <si>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</si>
  <si>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</si>
  <si>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</si>
  <si>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</si>
  <si>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</si>
  <si>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</si>
  <si>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</si>
  <si>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</si>
  <si>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</si>
  <si>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</si>
  <si>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</si>
  <si>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</si>
  <si>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</si>
  <si>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</si>
  <si>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</si>
  <si>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</si>
  <si>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</si>
  <si>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</si>
  <si>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</si>
  <si>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</si>
  <si>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</si>
  <si>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</si>
  <si>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</si>
  <si>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</si>
  <si>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</si>
  <si>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</si>
  <si>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</si>
  <si>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</si>
  <si>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</si>
  <si>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</si>
  <si>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</si>
  <si>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</si>
  <si>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</si>
  <si>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</si>
  <si>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</si>
  <si>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</si>
  <si>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</si>
  <si>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</si>
  <si>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</si>
  <si>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</si>
  <si>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</si>
  <si>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</si>
  <si>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</si>
  <si>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</si>
  <si>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</si>
  <si>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</si>
  <si>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</si>
  <si>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</si>
  <si>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</si>
  <si>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</si>
  <si>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</si>
  <si>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</si>
  <si>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</si>
  <si>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</si>
  <si>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</si>
  <si>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</si>
  <si>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</si>
  <si>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</si>
  <si>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</si>
  <si>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</si>
  <si>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</si>
  <si>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</si>
  <si>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</si>
  <si>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</si>
  <si>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</si>
  <si>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</si>
  <si>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</si>
  <si>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</si>
  <si>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</si>
  <si>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</si>
  <si>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</si>
  <si>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</si>
  <si>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</si>
  <si>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</si>
  <si>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</si>
  <si>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</si>
  <si>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</si>
  <si>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</si>
  <si>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</si>
  <si>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</si>
  <si>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</si>
  <si>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</si>
  <si>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</si>
  <si>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</si>
  <si>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</si>
  <si>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</si>
  <si>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</si>
  <si>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</si>
  <si>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</si>
  <si>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</si>
  <si>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</si>
  <si>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</si>
  <si>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</si>
  <si>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</si>
  <si>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</si>
  <si>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</si>
  <si>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</si>
  <si>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</si>
  <si>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</si>
  <si>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</si>
  <si>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</si>
  <si>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</si>
  <si>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</si>
  <si>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</si>
  <si>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</si>
  <si>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</si>
  <si>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</si>
  <si>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</si>
  <si>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</si>
  <si>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</si>
  <si>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</si>
  <si>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</si>
  <si>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</si>
  <si>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</si>
  <si>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</si>
  <si>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</si>
  <si>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</si>
  <si>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</si>
  <si>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</si>
  <si>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</si>
  <si>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</si>
  <si>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</si>
  <si>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</si>
  <si>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</si>
  <si>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</si>
  <si>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</si>
  <si>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</si>
  <si>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</si>
  <si>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</si>
  <si>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</si>
  <si>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</si>
  <si>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</si>
  <si>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</si>
  <si>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</si>
  <si>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</si>
  <si>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</si>
  <si>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</si>
  <si>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</si>
  <si>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</si>
  <si>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</si>
  <si>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</si>
  <si>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</si>
  <si>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</si>
  <si>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</si>
  <si>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</si>
  <si>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</si>
  <si>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</si>
  <si>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</si>
  <si>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</si>
  <si>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</si>
  <si>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</si>
  <si>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</si>
  <si>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</si>
  <si>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</si>
  <si>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</si>
  <si>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</si>
  <si>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</si>
  <si>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</si>
  <si>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</si>
  <si>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</si>
  <si>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</si>
  <si>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</si>
  <si>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</si>
  <si>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</si>
  <si>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</si>
  <si>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</si>
  <si>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</si>
  <si>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</si>
  <si>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</si>
  <si>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</si>
  <si>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</si>
  <si>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</si>
  <si>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</si>
  <si>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</si>
  <si>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</si>
  <si>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</si>
  <si>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</si>
  <si>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</si>
  <si>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</si>
  <si>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</si>
  <si>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</si>
  <si>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</si>
  <si>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</si>
  <si>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</si>
  <si>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</si>
  <si>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</si>
  <si>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</si>
  <si>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</si>
  <si>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</si>
  <si>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</si>
  <si>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</si>
  <si>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</si>
  <si>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</si>
  <si>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</si>
  <si>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</si>
  <si>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</si>
  <si>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</si>
  <si>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</si>
  <si>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</si>
  <si>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</si>
  <si>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</si>
  <si>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</si>
  <si>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</si>
  <si>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</si>
  <si>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</si>
  <si>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</si>
  <si>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</si>
  <si>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</si>
  <si>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</si>
  <si>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</si>
  <si>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</si>
  <si>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</si>
  <si>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</si>
  <si>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</si>
  <si>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</si>
  <si>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</si>
  <si>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</si>
  <si>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</si>
  <si>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</si>
  <si>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</si>
  <si>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</si>
  <si>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</si>
  <si>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</si>
  <si>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</si>
  <si>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</si>
  <si>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</si>
  <si>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</si>
  <si>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</si>
  <si>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</si>
  <si>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</si>
  <si>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</si>
  <si>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</si>
  <si>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</si>
  <si>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</si>
  <si>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</si>
  <si>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</si>
  <si>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</si>
  <si>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</si>
  <si>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</si>
  <si>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</si>
  <si>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</si>
  <si>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</si>
  <si>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</si>
  <si>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</si>
  <si>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</si>
  <si>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</si>
  <si>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</si>
  <si>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</si>
  <si>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</si>
  <si>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</si>
  <si>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</si>
  <si>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</si>
  <si>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</si>
  <si>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</si>
  <si>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</si>
  <si>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</si>
  <si>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</si>
  <si>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</si>
  <si>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</si>
  <si>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</si>
  <si>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</si>
  <si>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</si>
  <si>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</si>
  <si>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</si>
  <si>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</si>
  <si>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</si>
  <si>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</si>
  <si>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</si>
  <si>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</si>
  <si>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</si>
  <si>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</si>
  <si>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</si>
  <si>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</si>
  <si>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</si>
  <si>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</si>
  <si>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</si>
  <si>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</si>
  <si>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</si>
  <si>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</si>
  <si>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</si>
  <si>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</si>
  <si>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</si>
  <si>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</si>
  <si>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</si>
  <si>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</si>
  <si>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</si>
  <si>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</si>
  <si>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</si>
  <si>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</si>
  <si>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</si>
  <si>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</si>
  <si>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</si>
  <si>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</si>
  <si>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</si>
  <si>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</si>
  <si>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</si>
  <si>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</si>
  <si>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</si>
  <si>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</si>
  <si>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Speciālista konsultācija</t>
  </si>
  <si>
    <t>Kabineta aprīkojums</t>
  </si>
  <si>
    <t>Dezinfekcijas līdzekļi</t>
  </si>
  <si>
    <t>Higiēnas preces</t>
  </si>
  <si>
    <t>kompl</t>
  </si>
  <si>
    <t>Apkopēja pakalpojumi</t>
  </si>
  <si>
    <t>rēķins</t>
  </si>
  <si>
    <t>Transporta pak. Pēc transporta izmaksu kalkulatora</t>
  </si>
  <si>
    <t>biļetes</t>
  </si>
  <si>
    <t>Psihologs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</si>
</sst>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164" fontId="17" fillId="0" borderId="10" xfId="1" applyFont="1" applyBorder="1" applyAlignment="1" applyProtection="1">
      <alignment wrapText="1"/>
      <protection hidden="1"/>
    </xf>
    <xf numFmtId="164" fontId="17" fillId="0" borderId="11" xfId="1" applyFont="1" applyBorder="1" applyProtection="1">
      <protection hidden="1"/>
    </xf>
    <xf numFmtId="164" fontId="17" fillId="0" borderId="12" xfId="1" applyFont="1" applyBorder="1" applyProtection="1">
      <protection hidden="1"/>
    </xf>
    <xf numFmtId="164" fontId="17" fillId="0" borderId="5" xfId="1" applyFont="1" applyFill="1" applyBorder="1" applyProtection="1">
      <protection hidden="1"/>
    </xf>
    <xf numFmtId="164" fontId="17" fillId="0" borderId="0" xfId="1" applyFont="1" applyFill="1" applyBorder="1" applyProtection="1">
      <protection hidden="1"/>
    </xf>
    <xf numFmtId="164" fontId="17" fillId="0" borderId="6" xfId="1" applyFont="1" applyFill="1" applyBorder="1" applyProtection="1">
      <protection hidden="1"/>
    </xf>
    <xf numFmtId="164" fontId="17" fillId="0" borderId="5" xfId="1" applyFont="1" applyBorder="1" applyProtection="1">
      <protection hidden="1"/>
    </xf>
    <xf numFmtId="164" fontId="17" fillId="0" borderId="0" xfId="1" applyFont="1" applyBorder="1" applyProtection="1">
      <protection hidden="1"/>
    </xf>
    <xf numFmtId="164" fontId="17" fillId="0" borderId="6" xfId="1" applyFont="1" applyBorder="1" applyProtection="1">
      <protection hidden="1"/>
    </xf>
    <xf numFmtId="164" fontId="17" fillId="0" borderId="7" xfId="1" applyFont="1" applyBorder="1" applyProtection="1">
      <protection hidden="1"/>
    </xf>
    <xf numFmtId="164" fontId="17" fillId="0" borderId="8" xfId="1" applyFont="1" applyBorder="1" applyProtection="1">
      <protection hidden="1"/>
    </xf>
    <xf numFmtId="164" fontId="17" fillId="0" borderId="9" xfId="1" applyFont="1" applyBorder="1" applyProtection="1">
      <protection hidden="1"/>
    </xf>
    <xf numFmtId="164" fontId="29" fillId="0" borderId="2" xfId="1" applyFont="1" applyBorder="1" applyProtection="1">
      <protection hidden="1"/>
    </xf>
    <xf numFmtId="164" fontId="29" fillId="0" borderId="3" xfId="1" applyFont="1" applyBorder="1" applyProtection="1">
      <protection hidden="1"/>
    </xf>
    <xf numFmtId="164" fontId="29" fillId="0" borderId="4" xfId="1" applyFont="1" applyBorder="1" applyProtection="1">
      <protection hidden="1"/>
    </xf>
    <xf numFmtId="164" fontId="17" fillId="0" borderId="11" xfId="1" applyFont="1" applyBorder="1" applyAlignment="1" applyProtection="1">
      <alignment wrapText="1"/>
      <protection hidden="1"/>
    </xf>
    <xf numFmtId="164"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164" fontId="29" fillId="0" borderId="7" xfId="0" applyNumberFormat="1" applyFont="1" applyBorder="1" applyProtection="1">
      <protection hidden="1"/>
    </xf>
    <xf numFmtId="164" fontId="29" fillId="0" borderId="8" xfId="0" applyNumberFormat="1" applyFont="1" applyBorder="1" applyProtection="1">
      <protection hidden="1"/>
    </xf>
    <xf numFmtId="164" fontId="29" fillId="0" borderId="9" xfId="0" applyNumberFormat="1" applyFont="1" applyBorder="1" applyProtection="1">
      <protection hidden="1"/>
    </xf>
    <xf numFmtId="164" fontId="33" fillId="9" borderId="6" xfId="1" applyFont="1" applyFill="1" applyBorder="1" applyProtection="1">
      <protection hidden="1"/>
    </xf>
    <xf numFmtId="164" fontId="34" fillId="9" borderId="6" xfId="1" applyFont="1" applyFill="1" applyBorder="1" applyProtection="1">
      <protection hidden="1"/>
    </xf>
    <xf numFmtId="164" fontId="33" fillId="9" borderId="11" xfId="1" applyFont="1" applyFill="1" applyBorder="1" applyProtection="1">
      <protection hidden="1"/>
    </xf>
    <xf numFmtId="164" fontId="33" fillId="9" borderId="12" xfId="1" applyFont="1" applyFill="1" applyBorder="1" applyProtection="1">
      <protection hidden="1"/>
    </xf>
    <xf numFmtId="164" fontId="32" fillId="0" borderId="6" xfId="1" applyFont="1" applyBorder="1" applyProtection="1">
      <protection hidden="1"/>
    </xf>
    <xf numFmtId="164" fontId="32" fillId="0" borderId="9" xfId="1" applyFont="1" applyBorder="1" applyProtection="1">
      <protection hidden="1"/>
    </xf>
    <xf numFmtId="164" fontId="29" fillId="0" borderId="7" xfId="1" applyFont="1" applyBorder="1" applyProtection="1">
      <protection hidden="1"/>
    </xf>
    <xf numFmtId="164" fontId="29" fillId="0" borderId="8" xfId="1" applyFont="1" applyBorder="1" applyProtection="1">
      <protection hidden="1"/>
    </xf>
    <xf numFmtId="164" fontId="29" fillId="0" borderId="9" xfId="1" applyFont="1" applyBorder="1" applyProtection="1">
      <protection hidden="1"/>
    </xf>
    <xf numFmtId="164" fontId="28" fillId="0" borderId="0" xfId="1" applyFont="1" applyBorder="1" applyProtection="1">
      <protection hidden="1"/>
    </xf>
    <xf numFmtId="164" fontId="28" fillId="0" borderId="8" xfId="1" applyFont="1" applyBorder="1" applyProtection="1">
      <protection hidden="1"/>
    </xf>
    <xf numFmtId="164" fontId="29" fillId="0" borderId="0" xfId="0" applyNumberFormat="1" applyFont="1" applyProtection="1">
      <protection hidden="1"/>
    </xf>
    <xf numFmtId="164" fontId="29" fillId="0" borderId="0" xfId="1" applyFont="1" applyBorder="1" applyProtection="1">
      <protection hidden="1"/>
    </xf>
    <xf numFmtId="164" fontId="33" fillId="9" borderId="0" xfId="1" applyFont="1" applyFill="1" applyBorder="1" applyProtection="1">
      <protection hidden="1"/>
    </xf>
    <xf numFmtId="164" fontId="29" fillId="0" borderId="2" xfId="0" applyNumberFormat="1" applyFont="1" applyBorder="1" applyProtection="1">
      <protection hidden="1"/>
    </xf>
    <xf numFmtId="164" fontId="29" fillId="0" borderId="3" xfId="0" applyNumberFormat="1" applyFont="1" applyBorder="1" applyProtection="1">
      <protection hidden="1"/>
    </xf>
    <xf numFmtId="164" fontId="29" fillId="0" borderId="4" xfId="0" applyNumberFormat="1" applyFont="1" applyBorder="1" applyProtection="1">
      <protection hidden="1"/>
    </xf>
    <xf numFmtId="164" fontId="33" fillId="9" borderId="0" xfId="1" applyFont="1" applyFill="1" applyBorder="1" applyAlignment="1" applyProtection="1">
      <alignment vertical="center"/>
      <protection hidden="1"/>
    </xf>
    <xf numFmtId="164" fontId="33" fillId="9" borderId="5" xfId="1" applyFont="1" applyFill="1" applyBorder="1" applyAlignment="1" applyProtection="1">
      <alignment vertical="center"/>
      <protection hidden="1"/>
    </xf>
    <xf numFmtId="164" fontId="33" fillId="9" borderId="6" xfId="1" applyFont="1" applyFill="1" applyBorder="1" applyAlignment="1" applyProtection="1">
      <alignment vertical="center"/>
      <protection hidden="1"/>
    </xf>
    <xf numFmtId="164" fontId="29" fillId="0" borderId="15" xfId="0" applyNumberFormat="1" applyFont="1" applyBorder="1" applyProtection="1">
      <protection hidden="1"/>
    </xf>
    <xf numFmtId="164" fontId="29" fillId="0" borderId="13" xfId="0" applyNumberFormat="1" applyFont="1" applyBorder="1" applyProtection="1">
      <protection hidden="1"/>
    </xf>
    <xf numFmtId="164" fontId="35" fillId="0" borderId="21" xfId="1" applyFont="1" applyBorder="1" applyProtection="1">
      <protection hidden="1"/>
    </xf>
    <xf numFmtId="164" fontId="35" fillId="0" borderId="24" xfId="1" applyFont="1" applyBorder="1" applyProtection="1">
      <protection hidden="1"/>
    </xf>
    <xf numFmtId="164" fontId="34" fillId="9" borderId="15" xfId="1" applyFont="1" applyFill="1" applyBorder="1" applyProtection="1">
      <protection hidden="1"/>
    </xf>
    <xf numFmtId="164" fontId="34" fillId="9" borderId="15" xfId="1" applyFont="1" applyFill="1" applyBorder="1" applyAlignment="1" applyProtection="1">
      <alignment horizontal="center"/>
      <protection hidden="1"/>
    </xf>
    <xf numFmtId="164" fontId="34" fillId="9" borderId="0" xfId="1" applyFont="1" applyFill="1" applyBorder="1" applyAlignment="1" applyProtection="1">
      <alignment horizontal="center"/>
      <protection hidden="1"/>
    </xf>
    <xf numFmtId="164" fontId="33" fillId="9" borderId="15" xfId="1" applyFont="1" applyFill="1" applyBorder="1" applyAlignment="1" applyProtection="1">
      <alignment horizontal="center"/>
      <protection hidden="1"/>
    </xf>
    <xf numFmtId="164" fontId="33" fillId="9" borderId="0" xfId="1" applyFont="1" applyFill="1" applyBorder="1" applyAlignment="1" applyProtection="1">
      <alignment horizontal="center"/>
      <protection hidden="1"/>
    </xf>
    <xf numFmtId="164" fontId="34" fillId="9" borderId="5" xfId="1" applyFont="1" applyFill="1" applyBorder="1" applyAlignment="1" applyProtection="1">
      <alignment horizontal="center"/>
      <protection hidden="1"/>
    </xf>
    <xf numFmtId="164" fontId="17" fillId="7" borderId="11" xfId="1" applyFont="1" applyFill="1" applyBorder="1" applyProtection="1">
      <protection locked="0" hidden="1"/>
    </xf>
    <xf numFmtId="164"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164"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164"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164" fontId="35" fillId="0" borderId="0" xfId="0" applyNumberFormat="1" applyFont="1" applyProtection="1">
      <protection hidden="1"/>
    </xf>
    <xf numFmtId="10" fontId="17" fillId="7" borderId="21" xfId="2" applyNumberFormat="1" applyFont="1" applyFill="1" applyBorder="1" applyProtection="1">
      <protection locked="0" hidden="1"/>
    </xf>
    <xf numFmtId="164"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164" fontId="17" fillId="7" borderId="16" xfId="1" applyFont="1" applyFill="1" applyBorder="1" applyProtection="1">
      <protection locked="0" hidden="1"/>
    </xf>
    <xf numFmtId="164"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164"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164" fontId="17" fillId="7" borderId="9" xfId="1" applyFont="1" applyFill="1" applyBorder="1" applyProtection="1">
      <protection locked="0" hidden="1"/>
    </xf>
    <xf numFmtId="0" fontId="17" fillId="4" borderId="8" xfId="0" applyFont="1" applyFill="1" applyBorder="1" applyProtection="1">
      <protection locked="0" hidden="1"/>
    </xf>
    <xf numFmtId="164" fontId="32" fillId="4" borderId="15" xfId="1" applyFont="1" applyFill="1" applyBorder="1" applyProtection="1">
      <protection locked="0" hidden="1"/>
    </xf>
    <xf numFmtId="164" fontId="32" fillId="7" borderId="15" xfId="1" applyFont="1" applyFill="1" applyBorder="1" applyAlignment="1" applyProtection="1">
      <alignment horizontal="center"/>
      <protection locked="0" hidden="1"/>
    </xf>
    <xf numFmtId="164" fontId="32" fillId="7" borderId="0" xfId="1" applyFont="1" applyFill="1" applyBorder="1" applyAlignment="1" applyProtection="1">
      <alignment horizontal="center"/>
      <protection locked="0" hidden="1"/>
    </xf>
    <xf numFmtId="164" fontId="32" fillId="7" borderId="5" xfId="1" applyFont="1" applyFill="1" applyBorder="1" applyAlignment="1" applyProtection="1">
      <alignment horizontal="center"/>
      <protection locked="0" hidden="1"/>
    </xf>
    <xf numFmtId="164" fontId="32" fillId="4" borderId="13" xfId="1" applyFont="1" applyFill="1" applyBorder="1" applyProtection="1">
      <protection locked="0" hidden="1"/>
    </xf>
    <xf numFmtId="164" fontId="32" fillId="7" borderId="13" xfId="1" applyFont="1" applyFill="1" applyBorder="1" applyAlignment="1" applyProtection="1">
      <alignment horizontal="center"/>
      <protection locked="0" hidden="1"/>
    </xf>
    <xf numFmtId="164" fontId="32" fillId="7" borderId="8" xfId="1" applyFont="1" applyFill="1" applyBorder="1" applyAlignment="1" applyProtection="1">
      <alignment horizontal="center"/>
      <protection locked="0" hidden="1"/>
    </xf>
    <xf numFmtId="164"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164"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164" fontId="38" fillId="0" borderId="0" xfId="1" applyFont="1" applyFill="1" applyProtection="1">
      <protection hidden="1"/>
    </xf>
    <xf numFmtId="164" fontId="38" fillId="0" borderId="0" xfId="0" applyNumberFormat="1" applyFont="1" applyProtection="1">
      <protection hidden="1"/>
    </xf>
    <xf numFmtId="0" fontId="13" fillId="0" borderId="0" xfId="0" applyFont="1" applyProtection="1">
      <protection hidden="1"/>
    </xf>
    <xf numFmtId="164" fontId="13" fillId="0" borderId="0" xfId="1" applyFont="1" applyFill="1" applyBorder="1" applyProtection="1">
      <protection hidden="1"/>
    </xf>
    <xf numFmtId="0" fontId="13" fillId="0" borderId="0" xfId="0" applyFont="1" applyAlignment="1" applyProtection="1">
      <alignment horizontal="center" vertical="center"/>
      <protection hidden="1"/>
    </xf>
    <xf numFmtId="164"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164"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164"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164"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164" fontId="42" fillId="0" borderId="0" xfId="0" applyNumberFormat="1" applyFont="1" applyProtection="1">
      <protection hidden="1"/>
    </xf>
    <xf numFmtId="164" fontId="38" fillId="0" borderId="0" xfId="1" applyFont="1" applyFill="1" applyBorder="1" applyProtection="1">
      <protection hidden="1"/>
    </xf>
    <xf numFmtId="164" fontId="33" fillId="9" borderId="0" xfId="1" applyFont="1" applyFill="1" applyAlignment="1" applyProtection="1">
      <alignment horizontal="center" vertical="center" wrapText="1"/>
      <protection hidden="1"/>
    </xf>
    <xf numFmtId="164" fontId="17" fillId="7" borderId="0" xfId="1" applyFont="1" applyFill="1" applyProtection="1">
      <protection locked="0" hidden="1"/>
    </xf>
    <xf numFmtId="165" fontId="33" fillId="9" borderId="0" xfId="1" applyNumberFormat="1" applyFont="1" applyFill="1" applyProtection="1">
      <protection hidden="1"/>
    </xf>
    <xf numFmtId="165" fontId="17" fillId="7" borderId="0" xfId="1" applyNumberFormat="1" applyFont="1" applyFill="1" applyProtection="1">
      <protection locked="0" hidden="1"/>
    </xf>
    <xf numFmtId="165" fontId="17" fillId="7" borderId="8" xfId="1" applyNumberFormat="1" applyFont="1" applyFill="1" applyBorder="1" applyProtection="1">
      <protection locked="0" hidden="1"/>
    </xf>
    <xf numFmtId="164" fontId="41" fillId="0" borderId="15" xfId="1" applyFont="1" applyBorder="1" applyAlignment="1" applyProtection="1">
      <alignment horizontal="center"/>
      <protection hidden="1"/>
    </xf>
    <xf numFmtId="164" fontId="43" fillId="0" borderId="0" xfId="1" applyFont="1" applyFill="1" applyBorder="1" applyAlignment="1" applyProtection="1">
      <alignment horizontal="center"/>
      <protection hidden="1"/>
    </xf>
    <xf numFmtId="164" fontId="43" fillId="0" borderId="15" xfId="1" applyFont="1" applyFill="1" applyBorder="1" applyAlignment="1" applyProtection="1">
      <alignment horizontal="center"/>
      <protection hidden="1"/>
    </xf>
    <xf numFmtId="164" fontId="41" fillId="0" borderId="0" xfId="1" applyFont="1" applyBorder="1" applyAlignment="1" applyProtection="1">
      <alignment horizontal="center"/>
      <protection hidden="1"/>
    </xf>
    <xf numFmtId="164"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21" fillId="8" borderId="0" xfId="0" applyFont="1" applyFill="1" applyAlignment="1" applyProtection="1">
      <alignment horizontal="left" wrapText="1"/>
      <protection hidden="1"/>
    </xf>
    <xf numFmtId="0" fontId="39" fillId="0" borderId="0" xfId="0" applyFont="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Comma" xfId="1" builtinId="3"/>
    <cellStyle name="Hyperlink" xfId="3"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zoomScaleNormal="100" workbookViewId="0">
      <selection activeCell="B6" sqref="B6:H6"/>
    </sheetView>
  </sheetViews>
  <sheetFormatPr defaultColWidth="8.81640625" defaultRowHeight="14.5" x14ac:dyDescent="0.35"/>
  <cols>
    <col min="8" max="8" width="20.1796875" customWidth="1"/>
  </cols>
  <sheetData>
    <row r="4" spans="2:8" x14ac:dyDescent="0.35">
      <c r="B4" s="80"/>
      <c r="C4" s="80"/>
      <c r="D4" s="80"/>
      <c r="E4" s="80"/>
      <c r="F4" s="80"/>
      <c r="G4" s="80"/>
      <c r="H4" s="80"/>
    </row>
    <row r="5" spans="2:8" ht="25" x14ac:dyDescent="0.5">
      <c r="B5" s="318" t="s">
        <v>0</v>
      </c>
      <c r="C5" s="318"/>
      <c r="D5" s="318"/>
      <c r="E5" s="318"/>
      <c r="F5" s="318"/>
      <c r="G5" s="318"/>
      <c r="H5" s="318"/>
    </row>
    <row r="6" spans="2:8" ht="133.9" customHeight="1" x14ac:dyDescent="0.35">
      <c r="B6" s="319" t="s">
        <v>316</v>
      </c>
      <c r="C6" s="319"/>
      <c r="D6" s="319"/>
      <c r="E6" s="319"/>
      <c r="F6" s="319"/>
      <c r="G6" s="319"/>
      <c r="H6" s="319"/>
    </row>
    <row r="7" spans="2:8" ht="27.5" x14ac:dyDescent="0.55000000000000004">
      <c r="B7" s="320" t="s">
        <v>1</v>
      </c>
      <c r="C7" s="320"/>
      <c r="D7" s="320"/>
      <c r="E7" s="320"/>
      <c r="F7" s="320"/>
      <c r="G7" s="320"/>
      <c r="H7" s="320"/>
    </row>
    <row r="8" spans="2:8" ht="27.5" x14ac:dyDescent="0.55000000000000004">
      <c r="B8" s="320" t="s">
        <v>2</v>
      </c>
      <c r="C8" s="320"/>
      <c r="D8" s="320"/>
      <c r="E8" s="320"/>
      <c r="F8" s="320"/>
      <c r="G8" s="320"/>
      <c r="H8" s="320"/>
    </row>
    <row r="9" spans="2:8" x14ac:dyDescent="0.35">
      <c r="B9" s="80"/>
      <c r="C9" s="80"/>
      <c r="D9" s="80"/>
      <c r="E9" s="80"/>
      <c r="F9" s="80"/>
      <c r="G9" s="80"/>
      <c r="H9" s="80"/>
    </row>
    <row r="10" spans="2:8" x14ac:dyDescent="0.35">
      <c r="B10" s="80"/>
      <c r="C10" s="80"/>
      <c r="D10" s="80"/>
      <c r="E10" s="80"/>
      <c r="F10" s="80"/>
      <c r="G10" s="80"/>
      <c r="H10" s="80"/>
    </row>
    <row r="11" spans="2:8" x14ac:dyDescent="0.35">
      <c r="B11" s="80"/>
      <c r="C11" s="80"/>
      <c r="D11" s="80"/>
      <c r="E11" s="80"/>
      <c r="F11" s="80"/>
      <c r="G11" s="80"/>
      <c r="H11" s="80"/>
    </row>
    <row r="12" spans="2:8" x14ac:dyDescent="0.35">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796875" defaultRowHeight="12.5" outlineLevelRow="2" outlineLevelCol="1" x14ac:dyDescent="0.25"/>
  <cols>
    <col min="1" max="1" width="11.453125" style="81" customWidth="1"/>
    <col min="2" max="2" width="8.54296875" style="81" customWidth="1"/>
    <col min="3" max="3" width="27.453125" style="81" customWidth="1"/>
    <col min="4" max="4" width="23.81640625" style="257" customWidth="1"/>
    <col min="5" max="5" width="12.453125" style="81" bestFit="1" customWidth="1" outlineLevel="1"/>
    <col min="6" max="6" width="9.26953125" style="81" bestFit="1" customWidth="1" outlineLevel="1"/>
    <col min="7" max="7" width="12.54296875" style="81" customWidth="1"/>
    <col min="8" max="10" width="9.26953125" style="81" bestFit="1" customWidth="1"/>
    <col min="11" max="11" width="10.81640625" style="81" bestFit="1" customWidth="1"/>
    <col min="12" max="12" width="9.26953125" style="81" bestFit="1" customWidth="1"/>
    <col min="13" max="14" width="9.1796875" style="81"/>
    <col min="15" max="15" width="11.26953125" style="81" customWidth="1"/>
    <col min="16" max="16" width="11.1796875" style="81" customWidth="1"/>
    <col min="17" max="17" width="11.54296875" style="81" customWidth="1"/>
    <col min="18" max="18" width="12.1796875" style="81" customWidth="1"/>
    <col min="19" max="19" width="11.453125" style="81" customWidth="1"/>
    <col min="20" max="16384" width="9.1796875" style="81"/>
  </cols>
  <sheetData>
    <row r="1" spans="1:22" x14ac:dyDescent="0.25">
      <c r="D1" s="81"/>
    </row>
    <row r="2" spans="1:22" ht="20.5" x14ac:dyDescent="0.45">
      <c r="A2" s="82"/>
      <c r="B2" s="83" t="s">
        <v>10</v>
      </c>
      <c r="C2" s="84" t="str">
        <f>Titullapa!$B$6</f>
        <v>Speciālista konsultācija</v>
      </c>
      <c r="D2" s="82"/>
      <c r="O2" s="291"/>
      <c r="P2" s="291"/>
      <c r="Q2" s="291"/>
      <c r="R2" s="291"/>
      <c r="S2" s="291"/>
      <c r="T2" s="291"/>
      <c r="U2" s="291"/>
      <c r="V2" s="291"/>
    </row>
    <row r="3" spans="1:22" ht="20.5" x14ac:dyDescent="0.45">
      <c r="A3" s="82"/>
      <c r="B3" s="83" t="s">
        <v>11</v>
      </c>
      <c r="C3" s="84" t="str">
        <f>Saturs!C14</f>
        <v>VI Modulis: Administrēšanas izmaksas</v>
      </c>
      <c r="D3" s="82"/>
      <c r="O3" s="291"/>
      <c r="P3" s="291"/>
      <c r="Q3" s="291"/>
      <c r="R3" s="291"/>
      <c r="S3" s="291"/>
      <c r="T3" s="291"/>
      <c r="U3" s="291"/>
      <c r="V3" s="291"/>
    </row>
    <row r="4" spans="1:22" ht="20.5" x14ac:dyDescent="0.45">
      <c r="A4" s="82"/>
      <c r="B4" s="129" t="s">
        <v>12</v>
      </c>
      <c r="C4" s="84"/>
      <c r="D4" s="82"/>
      <c r="O4" s="291"/>
      <c r="P4" s="291"/>
      <c r="Q4" s="291"/>
      <c r="R4" s="291"/>
      <c r="S4" s="291"/>
      <c r="T4" s="291"/>
      <c r="U4" s="291"/>
      <c r="V4" s="291"/>
    </row>
    <row r="5" spans="1:22" ht="20.5" x14ac:dyDescent="0.45">
      <c r="A5" s="82"/>
      <c r="B5" s="82"/>
      <c r="C5" s="82"/>
      <c r="D5" s="82"/>
      <c r="O5" s="291"/>
      <c r="P5" s="291"/>
      <c r="Q5" s="291"/>
      <c r="R5" s="291"/>
      <c r="S5" s="291"/>
      <c r="T5" s="291"/>
      <c r="U5" s="291"/>
      <c r="V5" s="291"/>
    </row>
    <row r="6" spans="1:22" ht="20.5" x14ac:dyDescent="0.45">
      <c r="A6" s="82"/>
      <c r="B6" s="88" t="s">
        <v>14</v>
      </c>
      <c r="C6" s="82"/>
      <c r="D6" s="82"/>
      <c r="O6" s="291"/>
      <c r="P6" s="291"/>
      <c r="Q6" s="291"/>
      <c r="R6" s="291"/>
      <c r="S6" s="291"/>
      <c r="T6" s="291"/>
      <c r="U6" s="291"/>
      <c r="V6" s="291"/>
    </row>
    <row r="7" spans="1:22" ht="15.5" x14ac:dyDescent="0.35">
      <c r="D7" s="89" t="s">
        <v>15</v>
      </c>
      <c r="E7" s="41" t="s">
        <v>18</v>
      </c>
      <c r="F7" s="41"/>
      <c r="G7" s="41"/>
      <c r="H7" s="41"/>
      <c r="I7" s="41"/>
      <c r="J7" s="41"/>
      <c r="K7" s="41"/>
      <c r="L7" s="41"/>
      <c r="M7" s="41"/>
      <c r="N7" s="41"/>
      <c r="O7" s="290"/>
      <c r="P7" s="291"/>
      <c r="Q7" s="291"/>
      <c r="R7" s="291"/>
      <c r="S7" s="291"/>
      <c r="T7" s="291"/>
      <c r="U7" s="291"/>
      <c r="V7" s="291"/>
    </row>
    <row r="8" spans="1:22" ht="15.5" x14ac:dyDescent="0.35">
      <c r="D8" s="90" t="s">
        <v>16</v>
      </c>
      <c r="E8" s="41" t="s">
        <v>270</v>
      </c>
      <c r="F8" s="41"/>
      <c r="G8" s="41"/>
      <c r="H8" s="41"/>
      <c r="I8" s="41"/>
      <c r="J8" s="41"/>
      <c r="K8" s="41"/>
      <c r="L8" s="41"/>
      <c r="M8" s="41"/>
      <c r="N8" s="41"/>
      <c r="O8" s="290"/>
      <c r="P8" s="291"/>
      <c r="Q8" s="291"/>
      <c r="R8" s="291"/>
      <c r="S8" s="291"/>
      <c r="T8" s="291"/>
      <c r="U8" s="291"/>
      <c r="V8" s="291"/>
    </row>
    <row r="9" spans="1:22" ht="15.5" x14ac:dyDescent="0.35">
      <c r="D9" s="91" t="s">
        <v>17</v>
      </c>
      <c r="E9" s="41" t="s">
        <v>271</v>
      </c>
      <c r="F9" s="41"/>
      <c r="G9" s="41"/>
      <c r="H9" s="41"/>
      <c r="I9" s="41"/>
      <c r="J9" s="41"/>
      <c r="K9" s="41"/>
      <c r="L9" s="41"/>
      <c r="M9" s="41"/>
      <c r="N9" s="41"/>
      <c r="O9" s="290"/>
      <c r="P9" s="291"/>
      <c r="Q9" s="291"/>
      <c r="R9" s="291"/>
      <c r="S9" s="291"/>
      <c r="T9" s="291"/>
      <c r="U9" s="291"/>
      <c r="V9" s="291"/>
    </row>
    <row r="10" spans="1:22" ht="15.5" x14ac:dyDescent="0.35">
      <c r="D10" s="41"/>
      <c r="E10" s="41"/>
      <c r="F10" s="41"/>
      <c r="G10" s="41"/>
      <c r="H10" s="41"/>
      <c r="I10" s="41"/>
      <c r="J10" s="41"/>
      <c r="K10" s="41"/>
      <c r="L10" s="41"/>
      <c r="M10" s="41"/>
      <c r="N10" s="41"/>
      <c r="O10" s="290"/>
      <c r="P10" s="291"/>
      <c r="Q10" s="291"/>
      <c r="R10" s="291"/>
      <c r="S10" s="291"/>
      <c r="T10" s="291"/>
      <c r="U10" s="291"/>
      <c r="V10" s="291"/>
    </row>
    <row r="11" spans="1:22" ht="17.5" x14ac:dyDescent="0.35">
      <c r="B11" s="88" t="s">
        <v>49</v>
      </c>
      <c r="D11" s="81"/>
      <c r="O11" s="291"/>
      <c r="P11" s="291"/>
      <c r="Q11" s="291"/>
      <c r="R11" s="291"/>
      <c r="S11" s="291"/>
      <c r="T11" s="291"/>
      <c r="U11" s="291"/>
      <c r="V11" s="291"/>
    </row>
    <row r="12" spans="1:22" ht="13" thickBot="1" x14ac:dyDescent="0.3">
      <c r="D12" s="81"/>
      <c r="O12" s="291"/>
      <c r="P12" s="291"/>
      <c r="Q12" s="291"/>
      <c r="R12" s="291"/>
      <c r="S12" s="291"/>
      <c r="T12" s="291"/>
      <c r="U12" s="291"/>
      <c r="V12" s="291"/>
    </row>
    <row r="13" spans="1:22" ht="11.25" customHeight="1" x14ac:dyDescent="0.25">
      <c r="C13" s="333" t="s">
        <v>292</v>
      </c>
      <c r="D13" s="334"/>
      <c r="E13" s="334"/>
      <c r="F13" s="334"/>
      <c r="G13" s="334"/>
      <c r="H13" s="334"/>
      <c r="I13" s="334"/>
      <c r="J13" s="334"/>
      <c r="K13" s="335"/>
      <c r="O13" s="291"/>
      <c r="P13" s="291"/>
      <c r="Q13" s="291"/>
      <c r="R13" s="291"/>
      <c r="S13" s="291"/>
      <c r="T13" s="291"/>
      <c r="U13" s="291"/>
      <c r="V13" s="291"/>
    </row>
    <row r="14" spans="1:22" ht="15" customHeight="1" x14ac:dyDescent="0.25">
      <c r="C14" s="336"/>
      <c r="D14" s="337"/>
      <c r="E14" s="337"/>
      <c r="F14" s="337"/>
      <c r="G14" s="337"/>
      <c r="H14" s="337"/>
      <c r="I14" s="337"/>
      <c r="J14" s="337"/>
      <c r="K14" s="338"/>
      <c r="O14" s="291"/>
      <c r="P14" s="291"/>
      <c r="Q14" s="291"/>
      <c r="R14" s="291"/>
      <c r="S14" s="291"/>
      <c r="T14" s="291"/>
      <c r="U14" s="291"/>
      <c r="V14" s="291"/>
    </row>
    <row r="15" spans="1:22" ht="15" customHeight="1" x14ac:dyDescent="0.25">
      <c r="C15" s="336"/>
      <c r="D15" s="337"/>
      <c r="E15" s="337"/>
      <c r="F15" s="337"/>
      <c r="G15" s="337"/>
      <c r="H15" s="337"/>
      <c r="I15" s="337"/>
      <c r="J15" s="337"/>
      <c r="K15" s="338"/>
      <c r="O15" s="291"/>
      <c r="P15" s="291"/>
      <c r="Q15" s="291"/>
      <c r="R15" s="291"/>
      <c r="S15" s="291"/>
      <c r="T15" s="291"/>
      <c r="U15" s="291"/>
      <c r="V15" s="291"/>
    </row>
    <row r="16" spans="1:22" ht="15" customHeight="1" x14ac:dyDescent="0.25">
      <c r="C16" s="336"/>
      <c r="D16" s="337"/>
      <c r="E16" s="337"/>
      <c r="F16" s="337"/>
      <c r="G16" s="337"/>
      <c r="H16" s="337"/>
      <c r="I16" s="337"/>
      <c r="J16" s="337"/>
      <c r="K16" s="338"/>
      <c r="O16" s="291"/>
      <c r="P16" s="291"/>
      <c r="Q16" s="291"/>
      <c r="R16" s="291"/>
      <c r="S16" s="291"/>
      <c r="T16" s="291"/>
      <c r="U16" s="291"/>
      <c r="V16" s="291"/>
    </row>
    <row r="17" spans="1:22" ht="15" customHeight="1" x14ac:dyDescent="0.25">
      <c r="C17" s="336"/>
      <c r="D17" s="337"/>
      <c r="E17" s="337"/>
      <c r="F17" s="337"/>
      <c r="G17" s="337"/>
      <c r="H17" s="337"/>
      <c r="I17" s="337"/>
      <c r="J17" s="337"/>
      <c r="K17" s="338"/>
      <c r="O17" s="291"/>
      <c r="P17" s="291"/>
      <c r="Q17" s="291"/>
      <c r="R17" s="291"/>
      <c r="S17" s="291"/>
      <c r="T17" s="291"/>
      <c r="U17" s="291"/>
      <c r="V17" s="291"/>
    </row>
    <row r="18" spans="1:22" ht="40.9" customHeight="1" thickBot="1" x14ac:dyDescent="0.3">
      <c r="C18" s="339"/>
      <c r="D18" s="340"/>
      <c r="E18" s="340"/>
      <c r="F18" s="340"/>
      <c r="G18" s="340"/>
      <c r="H18" s="340"/>
      <c r="I18" s="340"/>
      <c r="J18" s="340"/>
      <c r="K18" s="341"/>
      <c r="O18" s="291"/>
      <c r="P18" s="291"/>
      <c r="Q18" s="291"/>
      <c r="R18" s="291"/>
      <c r="S18" s="291"/>
      <c r="T18" s="291"/>
      <c r="U18" s="291"/>
      <c r="V18" s="291"/>
    </row>
    <row r="19" spans="1:22" x14ac:dyDescent="0.25">
      <c r="D19" s="81"/>
      <c r="N19" s="225"/>
      <c r="O19" s="225"/>
      <c r="P19" s="225"/>
      <c r="Q19" s="225"/>
      <c r="R19" s="225"/>
      <c r="S19" s="225"/>
      <c r="T19" s="225"/>
      <c r="U19" s="225"/>
      <c r="V19" s="291"/>
    </row>
    <row r="20" spans="1:22" ht="27.75" customHeight="1" thickBot="1" x14ac:dyDescent="0.4">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 thickBot="1" x14ac:dyDescent="0.4">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v>
      </c>
      <c r="Q21" s="224">
        <f>IFERROR(('Cenas aprēķins'!F23+'Cenas aprēķins'!F24+'Cenas aprēķins'!F25+'Cenas aprēķins'!F26+'Cenas aprēķins'!F27)*'Administrēšanas izmaksas'!$H$26,"")</f>
        <v>0</v>
      </c>
      <c r="R21" s="228">
        <f>IFERROR(('Cenas aprēķins'!G23+'Cenas aprēķins'!G24+'Cenas aprēķins'!G25+'Cenas aprēķins'!G26+'Cenas aprēķins'!G27)*'Administrēšanas izmaksas'!$H$26,"")</f>
        <v>0</v>
      </c>
      <c r="S21" s="228">
        <f>IFERROR(('Cenas aprēķins'!H23+'Cenas aprēķins'!H24+'Cenas aprēķins'!H25+'Cenas aprēķins'!H26+'Cenas aprēķins'!H27)*'Administrēšanas izmaksas'!$H$26,"")</f>
        <v>0</v>
      </c>
      <c r="T21" s="228">
        <f>IFERROR(('Cenas aprēķins'!I23+'Cenas aprēķins'!I24+'Cenas aprēķins'!I25+'Cenas aprēķins'!I26+'Cenas aprēķins'!I27)*'Administrēšanas izmaksas'!$H$26,"")</f>
        <v>2.7141137724550894</v>
      </c>
      <c r="U21" s="225"/>
      <c r="V21" s="291"/>
    </row>
    <row r="22" spans="1:22" ht="16" thickBot="1" x14ac:dyDescent="0.4">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 thickBot="1" x14ac:dyDescent="0.4">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7.5" x14ac:dyDescent="0.35">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 thickBot="1" x14ac:dyDescent="0.4">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 thickBot="1" x14ac:dyDescent="0.4">
      <c r="B26" s="41"/>
      <c r="C26" s="41"/>
      <c r="D26" s="41"/>
      <c r="E26" s="41"/>
      <c r="F26" s="41"/>
      <c r="G26" s="202" t="s">
        <v>285</v>
      </c>
      <c r="H26" s="258">
        <v>0.1</v>
      </c>
      <c r="I26" s="41"/>
      <c r="J26" s="41"/>
      <c r="K26" s="41"/>
      <c r="L26" s="41"/>
      <c r="M26" s="290"/>
      <c r="N26" s="222"/>
      <c r="O26" s="303">
        <f>'Cenas aprēķins'!E23+'Cenas aprēķins'!E24+'Cenas aprēķins'!E25+'Cenas aprēķins'!E26+'Cenas aprēķins'!E27</f>
        <v>0</v>
      </c>
      <c r="P26" s="303">
        <f>'Cenas aprēķins'!F23+'Cenas aprēķins'!F24+'Cenas aprēķins'!F25+'Cenas aprēķins'!F26+'Cenas aprēķins'!F27</f>
        <v>0</v>
      </c>
      <c r="Q26" s="303">
        <f>'Cenas aprēķins'!G23+'Cenas aprēķins'!G24+'Cenas aprēķins'!G25+'Cenas aprēķins'!G26+'Cenas aprēķins'!G27</f>
        <v>0</v>
      </c>
      <c r="R26" s="303">
        <f>'Cenas aprēķins'!H23+'Cenas aprēķins'!H24+'Cenas aprēķins'!H25+'Cenas aprēķins'!H26+'Cenas aprēķins'!H27</f>
        <v>0</v>
      </c>
      <c r="S26" s="303">
        <f>'Cenas aprēķins'!I23+'Cenas aprēķins'!I24+'Cenas aprēķins'!I25+'Cenas aprēķins'!I26+'Cenas aprēķins'!I27</f>
        <v>27.141137724550894</v>
      </c>
      <c r="T26" s="225"/>
      <c r="U26" s="225"/>
      <c r="V26" s="291"/>
    </row>
    <row r="27" spans="1:22" ht="15.5" x14ac:dyDescent="0.35">
      <c r="B27" s="41"/>
      <c r="C27" s="41"/>
      <c r="D27" s="41"/>
      <c r="E27" s="41"/>
      <c r="F27" s="41"/>
      <c r="G27" s="41"/>
      <c r="H27" s="41"/>
      <c r="I27" s="41"/>
      <c r="J27" s="41"/>
      <c r="K27" s="41"/>
      <c r="L27" s="41"/>
      <c r="M27" s="290"/>
      <c r="N27" s="222"/>
      <c r="O27" s="222"/>
      <c r="P27" s="222"/>
      <c r="Q27" s="222"/>
      <c r="R27" s="225"/>
      <c r="S27" s="225"/>
      <c r="T27" s="225"/>
      <c r="U27" s="225"/>
      <c r="V27" s="291"/>
    </row>
    <row r="28" spans="1:22" ht="17.5" x14ac:dyDescent="0.35">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8" thickBot="1" x14ac:dyDescent="0.4">
      <c r="B29" s="88"/>
      <c r="C29" s="41"/>
      <c r="D29" s="41"/>
      <c r="E29" s="41"/>
      <c r="F29" s="41"/>
      <c r="G29" s="41"/>
      <c r="H29" s="41"/>
      <c r="I29" s="41"/>
      <c r="J29" s="41"/>
      <c r="K29" s="41"/>
      <c r="L29" s="41"/>
      <c r="M29" s="290"/>
      <c r="N29" s="222"/>
      <c r="O29" s="222"/>
      <c r="P29" s="222"/>
      <c r="Q29" s="222"/>
      <c r="R29" s="225"/>
      <c r="S29" s="225"/>
      <c r="T29" s="225"/>
      <c r="U29" s="225"/>
      <c r="V29" s="291"/>
    </row>
    <row r="30" spans="1:22" ht="47" thickBot="1" x14ac:dyDescent="0.4">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8" thickBot="1" x14ac:dyDescent="0.4">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 thickBot="1" x14ac:dyDescent="0.4">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6.5" x14ac:dyDescent="0.35">
      <c r="B33" s="375" t="s">
        <v>66</v>
      </c>
      <c r="C33" s="353" t="s">
        <v>91</v>
      </c>
      <c r="D33" s="353" t="s">
        <v>92</v>
      </c>
      <c r="E33" s="353" t="s">
        <v>93</v>
      </c>
      <c r="F33" s="353" t="s">
        <v>94</v>
      </c>
      <c r="G33" s="353" t="s">
        <v>75</v>
      </c>
      <c r="H33" s="141" t="s">
        <v>95</v>
      </c>
      <c r="I33" s="141" t="s">
        <v>96</v>
      </c>
      <c r="J33" s="141" t="s">
        <v>97</v>
      </c>
      <c r="K33" s="141" t="s">
        <v>98</v>
      </c>
      <c r="L33" s="250" t="s">
        <v>99</v>
      </c>
      <c r="M33" s="292"/>
      <c r="N33" s="292"/>
      <c r="O33" s="292"/>
      <c r="P33" s="292"/>
      <c r="Q33" s="292"/>
      <c r="R33" s="293"/>
      <c r="S33" s="293"/>
      <c r="T33" s="293"/>
      <c r="U33" s="293"/>
      <c r="V33" s="293"/>
    </row>
    <row r="34" spans="2:22" ht="16" thickBot="1" x14ac:dyDescent="0.4">
      <c r="B34" s="376"/>
      <c r="C34" s="354"/>
      <c r="D34" s="354"/>
      <c r="E34" s="354"/>
      <c r="F34" s="354"/>
      <c r="G34" s="354"/>
      <c r="H34" s="231">
        <v>1</v>
      </c>
      <c r="I34" s="231">
        <f>'Cenas aprēķins'!F21</f>
        <v>0</v>
      </c>
      <c r="J34" s="231">
        <f>'Cenas aprēķins'!G21</f>
        <v>24</v>
      </c>
      <c r="K34" s="231">
        <f>'Cenas aprēķins'!H21</f>
        <v>167</v>
      </c>
      <c r="L34" s="232">
        <f>'Cenas aprēķins'!I21</f>
        <v>1</v>
      </c>
      <c r="M34" s="41"/>
      <c r="N34" s="41"/>
      <c r="O34" s="290"/>
      <c r="P34" s="290"/>
      <c r="Q34" s="290"/>
      <c r="R34" s="291"/>
      <c r="S34" s="291"/>
      <c r="T34" s="291"/>
      <c r="U34" s="291"/>
      <c r="V34" s="291"/>
    </row>
    <row r="35" spans="2:22" ht="16" thickBot="1" x14ac:dyDescent="0.4">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35">
      <c r="B36" s="174">
        <v>0</v>
      </c>
      <c r="C36" s="175" t="s">
        <v>108</v>
      </c>
      <c r="D36" s="210" t="s">
        <v>109</v>
      </c>
      <c r="E36" s="307">
        <v>7.5</v>
      </c>
      <c r="F36" s="175">
        <v>3</v>
      </c>
      <c r="G36" s="61">
        <f>E36*F36</f>
        <v>22.5</v>
      </c>
      <c r="H36" s="61" t="str">
        <f>IF('Cenas aprēķins'!$E$22="Jā",IFERROR(ROUND($G36/'Vispārīgā informācija'!$F$41*'Administrēšanas izmaksas'!$H$34,2),""),"")</f>
        <v/>
      </c>
      <c r="I36" s="61" t="str">
        <f>IF('Cenas aprēķins'!$F$22="Jā",IFERROR(ROUND($G36/'Vispārīgā informācija'!$F$41*'Administrēšanas izmaksas'!$I$34,2),""),"")</f>
        <v/>
      </c>
      <c r="J36" s="61" t="str">
        <f>IF('Cenas aprēķins'!$G$22="Jā",IFERROR(ROUND($G36/'Vispārīgā informācija'!$F$41*'Administrēšanas izmaksas'!$J$34,2),""),"")</f>
        <v/>
      </c>
      <c r="K36" s="61" t="str">
        <f>IF('Cenas aprēķins'!$H$22="Jā",IFERROR(ROUND($G36/'Vispārīgā informācija'!$F$41*'Administrēšanas izmaksas'!$K$34,2),""),"")</f>
        <v/>
      </c>
      <c r="L36" s="48">
        <f>IF('Cenas aprēķins'!$I$22="Jā",IFERROR(ROUND($G36/'Vispārīgā informācija'!$F$41*'Administrēšanas izmaksas'!$L$34,2),""),"")</f>
        <v>0.13</v>
      </c>
      <c r="M36" s="41"/>
      <c r="N36" s="333" t="s">
        <v>286</v>
      </c>
      <c r="O36" s="334"/>
      <c r="P36" s="335"/>
      <c r="Q36" s="41"/>
    </row>
    <row r="37" spans="2:22" ht="15" customHeight="1" outlineLevel="1" x14ac:dyDescent="0.35">
      <c r="B37" s="255">
        <v>0</v>
      </c>
      <c r="C37" s="175" t="s">
        <v>234</v>
      </c>
      <c r="D37" s="210" t="s">
        <v>221</v>
      </c>
      <c r="E37" s="307">
        <v>1200</v>
      </c>
      <c r="F37" s="175">
        <v>1</v>
      </c>
      <c r="G37" s="61">
        <f t="shared" ref="G37:G87" si="1">E37*F37</f>
        <v>1200</v>
      </c>
      <c r="H37" s="61" t="str">
        <f>IF('Cenas aprēķins'!$E$22="Jā",IFERROR(ROUND($G37/'Vispārīgā informācija'!$F$41*'Administrēšanas izmaksas'!$H$34,2),""),"")</f>
        <v/>
      </c>
      <c r="I37" s="61" t="str">
        <f>IF('Cenas aprēķins'!$F$22="Jā",IFERROR(ROUND($G37/'Vispārīgā informācija'!$F$41*'Administrēšanas izmaksas'!$I$34,2),""),"")</f>
        <v/>
      </c>
      <c r="J37" s="61" t="str">
        <f>IF('Cenas aprēķins'!$G$22="Jā",IFERROR(ROUND($G37/'Vispārīgā informācija'!$F$41*'Administrēšanas izmaksas'!$J$34,2),""),"")</f>
        <v/>
      </c>
      <c r="K37" s="61" t="str">
        <f>IF('Cenas aprēķins'!$H$22="Jā",IFERROR(ROUND($G37/'Vispārīgā informācija'!$F$41*'Administrēšanas izmaksas'!$K$34,2),""),"")</f>
        <v/>
      </c>
      <c r="L37" s="48">
        <f>IF('Cenas aprēķins'!$I$22="Jā",IFERROR(ROUND($G37/'Vispārīgā informācija'!$F$41*'Administrēšanas izmaksas'!$L$34,2),""),"")</f>
        <v>7.19</v>
      </c>
      <c r="M37" s="41"/>
      <c r="N37" s="336"/>
      <c r="O37" s="337"/>
      <c r="P37" s="338"/>
      <c r="Q37" s="41"/>
    </row>
    <row r="38" spans="2:22" ht="15" customHeight="1" outlineLevel="1" x14ac:dyDescent="0.35">
      <c r="B38" s="110">
        <v>1</v>
      </c>
      <c r="C38" s="184"/>
      <c r="D38" s="220"/>
      <c r="E38" s="308"/>
      <c r="F38" s="184"/>
      <c r="G38" s="57">
        <f t="shared" si="1"/>
        <v>0</v>
      </c>
      <c r="H38" s="31" t="str">
        <f>IF('Cenas aprēķins'!$E$22="Jā",IFERROR(ROUND($G38/'Vispārīgā informācija'!$F$41*'Administrēšanas izmaksas'!$H$34,2),""),"")</f>
        <v/>
      </c>
      <c r="I38" s="31" t="str">
        <f>IF('Cenas aprēķins'!$F$22="Jā",IFERROR(ROUND($G38/'Vispārīgā informācija'!$F$41*'Administrēšanas izmaksas'!$I$34,2),""),"")</f>
        <v/>
      </c>
      <c r="J38" s="31" t="str">
        <f>IF('Cenas aprēķins'!$G$22="Jā",IFERROR(ROUND($G38/'Vispārīgā informācija'!$F$41*'Administrēšanas izmaksas'!$J$34,2),""),"")</f>
        <v/>
      </c>
      <c r="K38" s="31" t="str">
        <f>IF('Cenas aprēķins'!$H$22="Jā",IFERROR(ROUND($G38/'Vispārīgā informācija'!$F$41*'Administrēšanas izmaksas'!$K$34,2),""),"")</f>
        <v/>
      </c>
      <c r="L38" s="32">
        <f>IF('Cenas aprēķins'!$I$22="Jā",IFERROR(ROUND($G38/'Vispārīgā informācija'!$F$41*'Administrēšanas izmaksas'!$L$34,2),""),"")</f>
        <v>0</v>
      </c>
      <c r="M38" s="41"/>
      <c r="N38" s="336"/>
      <c r="O38" s="337"/>
      <c r="P38" s="338"/>
      <c r="Q38" s="41"/>
    </row>
    <row r="39" spans="2:22" ht="15" customHeight="1" outlineLevel="1" x14ac:dyDescent="0.35">
      <c r="B39" s="110">
        <v>2</v>
      </c>
      <c r="C39" s="184"/>
      <c r="D39" s="220"/>
      <c r="E39" s="308"/>
      <c r="F39" s="184"/>
      <c r="G39" s="57">
        <f t="shared" si="1"/>
        <v>0</v>
      </c>
      <c r="H39" s="31" t="str">
        <f>IF('Cenas aprēķins'!$E$22="Jā",IFERROR(ROUND($G39/'Vispārīgā informācija'!$F$41*'Administrēšanas izmaksas'!$H$34,2),""),"")</f>
        <v/>
      </c>
      <c r="I39" s="31" t="str">
        <f>IF('Cenas aprēķins'!$F$22="Jā",IFERROR(ROUND($G39/'Vispārīgā informācija'!$F$41*'Administrēšanas izmaksas'!$I$34,2),""),"")</f>
        <v/>
      </c>
      <c r="J39" s="31" t="str">
        <f>IF('Cenas aprēķins'!$G$22="Jā",IFERROR(ROUND($G39/'Vispārīgā informācija'!$F$41*'Administrēšanas izmaksas'!$J$34,2),""),"")</f>
        <v/>
      </c>
      <c r="K39" s="31" t="str">
        <f>IF('Cenas aprēķins'!$H$22="Jā",IFERROR(ROUND($G39/'Vispārīgā informācija'!$F$41*'Administrēšanas izmaksas'!$K$34,2),""),"")</f>
        <v/>
      </c>
      <c r="L39" s="32">
        <f>IF('Cenas aprēķins'!$I$22="Jā",IFERROR(ROUND($G39/'Vispārīgā informācija'!$F$41*'Administrēšanas izmaksas'!$L$34,2),""),"")</f>
        <v>0</v>
      </c>
      <c r="M39" s="41"/>
      <c r="N39" s="336"/>
      <c r="O39" s="337"/>
      <c r="P39" s="338"/>
      <c r="Q39" s="41"/>
    </row>
    <row r="40" spans="2:22" ht="15" customHeight="1" outlineLevel="1" x14ac:dyDescent="0.35">
      <c r="B40" s="110">
        <v>3</v>
      </c>
      <c r="C40" s="184"/>
      <c r="D40" s="220"/>
      <c r="E40" s="308"/>
      <c r="F40" s="184"/>
      <c r="G40" s="57">
        <f t="shared" si="1"/>
        <v>0</v>
      </c>
      <c r="H40" s="31" t="str">
        <f>IF('Cenas aprēķins'!$E$22="Jā",IFERROR(ROUND($G40/'Vispārīgā informācija'!$F$41*'Administrēšanas izmaksas'!$H$34,2),""),"")</f>
        <v/>
      </c>
      <c r="I40" s="31" t="str">
        <f>IF('Cenas aprēķins'!$F$22="Jā",IFERROR(ROUND($G40/'Vispārīgā informācija'!$F$41*'Administrēšanas izmaksas'!$I$34,2),""),"")</f>
        <v/>
      </c>
      <c r="J40" s="31" t="str">
        <f>IF('Cenas aprēķins'!$G$22="Jā",IFERROR(ROUND($G40/'Vispārīgā informācija'!$F$41*'Administrēšanas izmaksas'!$J$34,2),""),"")</f>
        <v/>
      </c>
      <c r="K40" s="31" t="str">
        <f>IF('Cenas aprēķins'!$H$22="Jā",IFERROR(ROUND($G40/'Vispārīgā informācija'!$F$41*'Administrēšanas izmaksas'!$K$34,2),""),"")</f>
        <v/>
      </c>
      <c r="L40" s="32">
        <f>IF('Cenas aprēķins'!$I$22="Jā",IFERROR(ROUND($G40/'Vispārīgā informācija'!$F$41*'Administrēšanas izmaksas'!$L$34,2),""),"")</f>
        <v>0</v>
      </c>
      <c r="M40" s="41"/>
      <c r="N40" s="336"/>
      <c r="O40" s="337"/>
      <c r="P40" s="338"/>
      <c r="Q40" s="41"/>
    </row>
    <row r="41" spans="2:22" ht="15" customHeight="1" outlineLevel="1" x14ac:dyDescent="0.35">
      <c r="B41" s="110">
        <v>4</v>
      </c>
      <c r="C41" s="184"/>
      <c r="D41" s="220"/>
      <c r="E41" s="308"/>
      <c r="F41" s="184"/>
      <c r="G41" s="57">
        <f t="shared" si="1"/>
        <v>0</v>
      </c>
      <c r="H41" s="31" t="str">
        <f>IF('Cenas aprēķins'!$E$22="Jā",IFERROR(ROUND($G41/'Vispārīgā informācija'!$F$41*'Administrēšanas izmaksas'!$H$34,2),""),"")</f>
        <v/>
      </c>
      <c r="I41" s="31" t="str">
        <f>IF('Cenas aprēķins'!$F$22="Jā",IFERROR(ROUND($G41/'Vispārīgā informācija'!$F$41*'Administrēšanas izmaksas'!$I$34,2),""),"")</f>
        <v/>
      </c>
      <c r="J41" s="31" t="str">
        <f>IF('Cenas aprēķins'!$G$22="Jā",IFERROR(ROUND($G41/'Vispārīgā informācija'!$F$41*'Administrēšanas izmaksas'!$J$34,2),""),"")</f>
        <v/>
      </c>
      <c r="K41" s="31" t="str">
        <f>IF('Cenas aprēķins'!$H$22="Jā",IFERROR(ROUND($G41/'Vispārīgā informācija'!$F$41*'Administrēšanas izmaksas'!$K$34,2),""),"")</f>
        <v/>
      </c>
      <c r="L41" s="32">
        <f>IF('Cenas aprēķins'!$I$22="Jā",IFERROR(ROUND($G41/'Vispārīgā informācija'!$F$41*'Administrēšanas izmaksas'!$L$34,2),""),"")</f>
        <v>0</v>
      </c>
      <c r="M41" s="41"/>
      <c r="N41" s="336"/>
      <c r="O41" s="337"/>
      <c r="P41" s="338"/>
      <c r="Q41" s="41"/>
    </row>
    <row r="42" spans="2:22" ht="15" customHeight="1" outlineLevel="1" x14ac:dyDescent="0.35">
      <c r="B42" s="110">
        <v>5</v>
      </c>
      <c r="C42" s="184"/>
      <c r="D42" s="220"/>
      <c r="E42" s="308"/>
      <c r="F42" s="184"/>
      <c r="G42" s="57">
        <f t="shared" si="1"/>
        <v>0</v>
      </c>
      <c r="H42" s="31" t="str">
        <f>IF('Cenas aprēķins'!$E$22="Jā",IFERROR(ROUND($G42/'Vispārīgā informācija'!$F$41*'Administrēšanas izmaksas'!$H$34,2),""),"")</f>
        <v/>
      </c>
      <c r="I42" s="31" t="str">
        <f>IF('Cenas aprēķins'!$F$22="Jā",IFERROR(ROUND($G42/'Vispārīgā informācija'!$F$41*'Administrēšanas izmaksas'!$I$34,2),""),"")</f>
        <v/>
      </c>
      <c r="J42" s="31" t="str">
        <f>IF('Cenas aprēķins'!$G$22="Jā",IFERROR(ROUND($G42/'Vispārīgā informācija'!$F$41*'Administrēšanas izmaksas'!$J$34,2),""),"")</f>
        <v/>
      </c>
      <c r="K42" s="31" t="str">
        <f>IF('Cenas aprēķins'!$H$22="Jā",IFERROR(ROUND($G42/'Vispārīgā informācija'!$F$41*'Administrēšanas izmaksas'!$K$34,2),""),"")</f>
        <v/>
      </c>
      <c r="L42" s="32">
        <f>IF('Cenas aprēķins'!$I$22="Jā",IFERROR(ROUND($G42/'Vispārīgā informācija'!$F$41*'Administrēšanas izmaksas'!$L$34,2),""),"")</f>
        <v>0</v>
      </c>
      <c r="M42" s="41"/>
      <c r="N42" s="336"/>
      <c r="O42" s="337"/>
      <c r="P42" s="338"/>
      <c r="Q42" s="41"/>
    </row>
    <row r="43" spans="2:22" ht="15" customHeight="1" outlineLevel="1" x14ac:dyDescent="0.35">
      <c r="B43" s="110">
        <v>6</v>
      </c>
      <c r="C43" s="184"/>
      <c r="D43" s="220"/>
      <c r="E43" s="308"/>
      <c r="F43" s="184"/>
      <c r="G43" s="57">
        <f t="shared" si="1"/>
        <v>0</v>
      </c>
      <c r="H43" s="31" t="str">
        <f>IF('Cenas aprēķins'!$E$22="Jā",IFERROR(ROUND($G43/'Vispārīgā informācija'!$F$41*'Administrēšanas izmaksas'!$H$34,2),""),"")</f>
        <v/>
      </c>
      <c r="I43" s="31" t="str">
        <f>IF('Cenas aprēķins'!$F$22="Jā",IFERROR(ROUND($G43/'Vispārīgā informācija'!$F$41*'Administrēšanas izmaksas'!$I$34,2),""),"")</f>
        <v/>
      </c>
      <c r="J43" s="31" t="str">
        <f>IF('Cenas aprēķins'!$G$22="Jā",IFERROR(ROUND($G43/'Vispārīgā informācija'!$F$41*'Administrēšanas izmaksas'!$J$34,2),""),"")</f>
        <v/>
      </c>
      <c r="K43" s="31" t="str">
        <f>IF('Cenas aprēķins'!$H$22="Jā",IFERROR(ROUND($G43/'Vispārīgā informācija'!$F$41*'Administrēšanas izmaksas'!$K$34,2),""),"")</f>
        <v/>
      </c>
      <c r="L43" s="32">
        <f>IF('Cenas aprēķins'!$I$22="Jā",IFERROR(ROUND($G43/'Vispārīgā informācija'!$F$41*'Administrēšanas izmaksas'!$L$34,2),""),"")</f>
        <v>0</v>
      </c>
      <c r="M43" s="41"/>
      <c r="N43" s="336"/>
      <c r="O43" s="337"/>
      <c r="P43" s="338"/>
      <c r="Q43" s="41"/>
    </row>
    <row r="44" spans="2:22" ht="15" customHeight="1" outlineLevel="1" x14ac:dyDescent="0.35">
      <c r="B44" s="110">
        <v>7</v>
      </c>
      <c r="C44" s="184"/>
      <c r="D44" s="220"/>
      <c r="E44" s="308"/>
      <c r="F44" s="184"/>
      <c r="G44" s="57">
        <f t="shared" si="1"/>
        <v>0</v>
      </c>
      <c r="H44" s="31" t="str">
        <f>IF('Cenas aprēķins'!$E$22="Jā",IFERROR(ROUND($G44/'Vispārīgā informācija'!$F$41*'Administrēšanas izmaksas'!$H$34,2),""),"")</f>
        <v/>
      </c>
      <c r="I44" s="31" t="str">
        <f>IF('Cenas aprēķins'!$F$22="Jā",IFERROR(ROUND($G44/'Vispārīgā informācija'!$F$41*'Administrēšanas izmaksas'!$I$34,2),""),"")</f>
        <v/>
      </c>
      <c r="J44" s="31" t="str">
        <f>IF('Cenas aprēķins'!$G$22="Jā",IFERROR(ROUND($G44/'Vispārīgā informācija'!$F$41*'Administrēšanas izmaksas'!$J$34,2),""),"")</f>
        <v/>
      </c>
      <c r="K44" s="31" t="str">
        <f>IF('Cenas aprēķins'!$H$22="Jā",IFERROR(ROUND($G44/'Vispārīgā informācija'!$F$41*'Administrēšanas izmaksas'!$K$34,2),""),"")</f>
        <v/>
      </c>
      <c r="L44" s="32">
        <f>IF('Cenas aprēķins'!$I$22="Jā",IFERROR(ROUND($G44/'Vispārīgā informācija'!$F$41*'Administrēšanas izmaksas'!$L$34,2),""),"")</f>
        <v>0</v>
      </c>
      <c r="M44" s="41"/>
      <c r="N44" s="336"/>
      <c r="O44" s="337"/>
      <c r="P44" s="338"/>
      <c r="Q44" s="41"/>
    </row>
    <row r="45" spans="2:22" ht="15" customHeight="1" outlineLevel="1" x14ac:dyDescent="0.35">
      <c r="B45" s="110">
        <v>8</v>
      </c>
      <c r="C45" s="184"/>
      <c r="D45" s="220"/>
      <c r="E45" s="308"/>
      <c r="F45" s="184"/>
      <c r="G45" s="57">
        <f t="shared" si="1"/>
        <v>0</v>
      </c>
      <c r="H45" s="31" t="str">
        <f>IF('Cenas aprēķins'!$E$22="Jā",IFERROR(ROUND($G45/'Vispārīgā informācija'!$F$41*'Administrēšanas izmaksas'!$H$34,2),""),"")</f>
        <v/>
      </c>
      <c r="I45" s="31" t="str">
        <f>IF('Cenas aprēķins'!$F$22="Jā",IFERROR(ROUND($G45/'Vispārīgā informācija'!$F$41*'Administrēšanas izmaksas'!$I$34,2),""),"")</f>
        <v/>
      </c>
      <c r="J45" s="31" t="str">
        <f>IF('Cenas aprēķins'!$G$22="Jā",IFERROR(ROUND($G45/'Vispārīgā informācija'!$F$41*'Administrēšanas izmaksas'!$J$34,2),""),"")</f>
        <v/>
      </c>
      <c r="K45" s="31" t="str">
        <f>IF('Cenas aprēķins'!$H$22="Jā",IFERROR(ROUND($G45/'Vispārīgā informācija'!$F$41*'Administrēšanas izmaksas'!$K$34,2),""),"")</f>
        <v/>
      </c>
      <c r="L45" s="32">
        <f>IF('Cenas aprēķins'!$I$22="Jā",IFERROR(ROUND($G45/'Vispārīgā informācija'!$F$41*'Administrēšanas izmaksas'!$L$34,2),""),"")</f>
        <v>0</v>
      </c>
      <c r="M45" s="41"/>
      <c r="N45" s="336"/>
      <c r="O45" s="337"/>
      <c r="P45" s="338"/>
      <c r="Q45" s="41"/>
    </row>
    <row r="46" spans="2:22" ht="15" customHeight="1" outlineLevel="1" x14ac:dyDescent="0.35">
      <c r="B46" s="110">
        <v>9</v>
      </c>
      <c r="C46" s="184"/>
      <c r="D46" s="220"/>
      <c r="E46" s="308"/>
      <c r="F46" s="184"/>
      <c r="G46" s="57">
        <f t="shared" si="1"/>
        <v>0</v>
      </c>
      <c r="H46" s="31" t="str">
        <f>IF('Cenas aprēķins'!$E$22="Jā",IFERROR(ROUND($G46/'Vispārīgā informācija'!$F$41*'Administrēšanas izmaksas'!$H$34,2),""),"")</f>
        <v/>
      </c>
      <c r="I46" s="31" t="str">
        <f>IF('Cenas aprēķins'!$F$22="Jā",IFERROR(ROUND($G46/'Vispārīgā informācija'!$F$41*'Administrēšanas izmaksas'!$I$34,2),""),"")</f>
        <v/>
      </c>
      <c r="J46" s="31" t="str">
        <f>IF('Cenas aprēķins'!$G$22="Jā",IFERROR(ROUND($G46/'Vispārīgā informācija'!$F$41*'Administrēšanas izmaksas'!$J$34,2),""),"")</f>
        <v/>
      </c>
      <c r="K46" s="31" t="str">
        <f>IF('Cenas aprēķins'!$H$22="Jā",IFERROR(ROUND($G46/'Vispārīgā informācija'!$F$41*'Administrēšanas izmaksas'!$K$34,2),""),"")</f>
        <v/>
      </c>
      <c r="L46" s="32">
        <f>IF('Cenas aprēķins'!$I$22="Jā",IFERROR(ROUND($G46/'Vispārīgā informācija'!$F$41*'Administrēšanas izmaksas'!$L$34,2),""),"")</f>
        <v>0</v>
      </c>
      <c r="M46" s="41"/>
      <c r="N46" s="336"/>
      <c r="O46" s="337"/>
      <c r="P46" s="338"/>
      <c r="Q46" s="41"/>
    </row>
    <row r="47" spans="2:22" ht="15" customHeight="1" outlineLevel="1" x14ac:dyDescent="0.35">
      <c r="B47" s="110">
        <v>10</v>
      </c>
      <c r="C47" s="184"/>
      <c r="D47" s="220"/>
      <c r="E47" s="308"/>
      <c r="F47" s="184"/>
      <c r="G47" s="57">
        <f t="shared" si="1"/>
        <v>0</v>
      </c>
      <c r="H47" s="31" t="str">
        <f>IF('Cenas aprēķins'!$E$22="Jā",IFERROR(ROUND($G47/'Vispārīgā informācija'!$F$41*'Administrēšanas izmaksas'!$H$34,2),""),"")</f>
        <v/>
      </c>
      <c r="I47" s="31" t="str">
        <f>IF('Cenas aprēķins'!$F$22="Jā",IFERROR(ROUND($G47/'Vispārīgā informācija'!$F$41*'Administrēšanas izmaksas'!$I$34,2),""),"")</f>
        <v/>
      </c>
      <c r="J47" s="31" t="str">
        <f>IF('Cenas aprēķins'!$G$22="Jā",IFERROR(ROUND($G47/'Vispārīgā informācija'!$F$41*'Administrēšanas izmaksas'!$J$34,2),""),"")</f>
        <v/>
      </c>
      <c r="K47" s="31" t="str">
        <f>IF('Cenas aprēķins'!$H$22="Jā",IFERROR(ROUND($G47/'Vispārīgā informācija'!$F$41*'Administrēšanas izmaksas'!$K$34,2),""),"")</f>
        <v/>
      </c>
      <c r="L47" s="32">
        <f>IF('Cenas aprēķins'!$I$22="Jā",IFERROR(ROUND($G47/'Vispārīgā informācija'!$F$41*'Administrēšanas izmaksas'!$L$34,2),""),"")</f>
        <v>0</v>
      </c>
      <c r="M47" s="41"/>
      <c r="N47" s="336"/>
      <c r="O47" s="337"/>
      <c r="P47" s="338"/>
      <c r="Q47" s="41"/>
    </row>
    <row r="48" spans="2:22" ht="15" customHeight="1" outlineLevel="2" x14ac:dyDescent="0.35">
      <c r="B48" s="110">
        <v>11</v>
      </c>
      <c r="C48" s="184"/>
      <c r="D48" s="220"/>
      <c r="E48" s="308"/>
      <c r="F48" s="184"/>
      <c r="G48" s="57">
        <f t="shared" si="1"/>
        <v>0</v>
      </c>
      <c r="H48" s="31" t="str">
        <f>IF('Cenas aprēķins'!$E$22="Jā",IFERROR(ROUND($G48/'Vispārīgā informācija'!$F$41*'Administrēšanas izmaksas'!$H$34,2),""),"")</f>
        <v/>
      </c>
      <c r="I48" s="31" t="str">
        <f>IF('Cenas aprēķins'!$F$22="Jā",IFERROR(ROUND($G48/'Vispārīgā informācija'!$F$41*'Administrēšanas izmaksas'!$I$34,2),""),"")</f>
        <v/>
      </c>
      <c r="J48" s="31" t="str">
        <f>IF('Cenas aprēķins'!$G$22="Jā",IFERROR(ROUND($G48/'Vispārīgā informācija'!$F$41*'Administrēšanas izmaksas'!$J$34,2),""),"")</f>
        <v/>
      </c>
      <c r="K48" s="31" t="str">
        <f>IF('Cenas aprēķins'!$H$22="Jā",IFERROR(ROUND($G48/'Vispārīgā informācija'!$F$41*'Administrēšanas izmaksas'!$K$34,2),""),"")</f>
        <v/>
      </c>
      <c r="L48" s="32">
        <f>IF('Cenas aprēķins'!$I$22="Jā",IFERROR(ROUND($G48/'Vispārīgā informācija'!$F$41*'Administrēšanas izmaksas'!$L$34,2),""),"")</f>
        <v>0</v>
      </c>
      <c r="M48" s="41"/>
      <c r="N48" s="336"/>
      <c r="O48" s="337"/>
      <c r="P48" s="338"/>
      <c r="Q48" s="41"/>
    </row>
    <row r="49" spans="2:17" ht="15" customHeight="1" outlineLevel="2" x14ac:dyDescent="0.35">
      <c r="B49" s="110">
        <v>12</v>
      </c>
      <c r="C49" s="184"/>
      <c r="D49" s="220"/>
      <c r="E49" s="308"/>
      <c r="F49" s="184"/>
      <c r="G49" s="57">
        <f t="shared" si="1"/>
        <v>0</v>
      </c>
      <c r="H49" s="31" t="str">
        <f>IF('Cenas aprēķins'!$E$22="Jā",IFERROR(ROUND($G49/'Vispārīgā informācija'!$F$41*'Administrēšanas izmaksas'!$H$34,2),""),"")</f>
        <v/>
      </c>
      <c r="I49" s="31" t="str">
        <f>IF('Cenas aprēķins'!$F$22="Jā",IFERROR(ROUND($G49/'Vispārīgā informācija'!$F$41*'Administrēšanas izmaksas'!$I$34,2),""),"")</f>
        <v/>
      </c>
      <c r="J49" s="31" t="str">
        <f>IF('Cenas aprēķins'!$G$22="Jā",IFERROR(ROUND($G49/'Vispārīgā informācija'!$F$41*'Administrēšanas izmaksas'!$J$34,2),""),"")</f>
        <v/>
      </c>
      <c r="K49" s="31" t="str">
        <f>IF('Cenas aprēķins'!$H$22="Jā",IFERROR(ROUND($G49/'Vispārīgā informācija'!$F$41*'Administrēšanas izmaksas'!$K$34,2),""),"")</f>
        <v/>
      </c>
      <c r="L49" s="32">
        <f>IF('Cenas aprēķins'!$I$22="Jā",IFERROR(ROUND($G49/'Vispārīgā informācija'!$F$41*'Administrēšanas izmaksas'!$L$34,2),""),"")</f>
        <v>0</v>
      </c>
      <c r="M49" s="41"/>
      <c r="N49" s="336"/>
      <c r="O49" s="337"/>
      <c r="P49" s="338"/>
      <c r="Q49" s="41"/>
    </row>
    <row r="50" spans="2:17" ht="15" customHeight="1" outlineLevel="2" x14ac:dyDescent="0.35">
      <c r="B50" s="110">
        <v>13</v>
      </c>
      <c r="C50" s="184"/>
      <c r="D50" s="220"/>
      <c r="E50" s="308"/>
      <c r="F50" s="184"/>
      <c r="G50" s="57">
        <f t="shared" si="1"/>
        <v>0</v>
      </c>
      <c r="H50" s="31" t="str">
        <f>IF('Cenas aprēķins'!$E$22="Jā",IFERROR(ROUND($G50/'Vispārīgā informācija'!$F$41*'Administrēšanas izmaksas'!$H$34,2),""),"")</f>
        <v/>
      </c>
      <c r="I50" s="31" t="str">
        <f>IF('Cenas aprēķins'!$F$22="Jā",IFERROR(ROUND($G50/'Vispārīgā informācija'!$F$41*'Administrēšanas izmaksas'!$I$34,2),""),"")</f>
        <v/>
      </c>
      <c r="J50" s="31" t="str">
        <f>IF('Cenas aprēķins'!$G$22="Jā",IFERROR(ROUND($G50/'Vispārīgā informācija'!$F$41*'Administrēšanas izmaksas'!$J$34,2),""),"")</f>
        <v/>
      </c>
      <c r="K50" s="31" t="str">
        <f>IF('Cenas aprēķins'!$H$22="Jā",IFERROR(ROUND($G50/'Vispārīgā informācija'!$F$41*'Administrēšanas izmaksas'!$K$34,2),""),"")</f>
        <v/>
      </c>
      <c r="L50" s="32">
        <f>IF('Cenas aprēķins'!$I$22="Jā",IFERROR(ROUND($G50/'Vispārīgā informācija'!$F$41*'Administrēšanas izmaksas'!$L$34,2),""),"")</f>
        <v>0</v>
      </c>
      <c r="M50" s="41"/>
      <c r="N50" s="336"/>
      <c r="O50" s="337"/>
      <c r="P50" s="338"/>
      <c r="Q50" s="41"/>
    </row>
    <row r="51" spans="2:17" ht="15" customHeight="1" outlineLevel="2" x14ac:dyDescent="0.35">
      <c r="B51" s="110">
        <v>14</v>
      </c>
      <c r="C51" s="184"/>
      <c r="D51" s="220"/>
      <c r="E51" s="308"/>
      <c r="F51" s="184"/>
      <c r="G51" s="57">
        <f t="shared" si="1"/>
        <v>0</v>
      </c>
      <c r="H51" s="31" t="str">
        <f>IF('Cenas aprēķins'!$E$22="Jā",IFERROR(ROUND($G51/'Vispārīgā informācija'!$F$41*'Administrēšanas izmaksas'!$H$34,2),""),"")</f>
        <v/>
      </c>
      <c r="I51" s="31" t="str">
        <f>IF('Cenas aprēķins'!$F$22="Jā",IFERROR(ROUND($G51/'Vispārīgā informācija'!$F$41*'Administrēšanas izmaksas'!$I$34,2),""),"")</f>
        <v/>
      </c>
      <c r="J51" s="31" t="str">
        <f>IF('Cenas aprēķins'!$G$22="Jā",IFERROR(ROUND($G51/'Vispārīgā informācija'!$F$41*'Administrēšanas izmaksas'!$J$34,2),""),"")</f>
        <v/>
      </c>
      <c r="K51" s="31" t="str">
        <f>IF('Cenas aprēķins'!$H$22="Jā",IFERROR(ROUND($G51/'Vispārīgā informācija'!$F$41*'Administrēšanas izmaksas'!$K$34,2),""),"")</f>
        <v/>
      </c>
      <c r="L51" s="32">
        <f>IF('Cenas aprēķins'!$I$22="Jā",IFERROR(ROUND($G51/'Vispārīgā informācija'!$F$41*'Administrēšanas izmaksas'!$L$34,2),""),"")</f>
        <v>0</v>
      </c>
      <c r="M51" s="41"/>
      <c r="N51" s="336"/>
      <c r="O51" s="337"/>
      <c r="P51" s="338"/>
      <c r="Q51" s="41"/>
    </row>
    <row r="52" spans="2:17" ht="15" customHeight="1" outlineLevel="2" thickBot="1" x14ac:dyDescent="0.4">
      <c r="B52" s="110">
        <v>15</v>
      </c>
      <c r="C52" s="184"/>
      <c r="D52" s="220"/>
      <c r="E52" s="308"/>
      <c r="F52" s="184"/>
      <c r="G52" s="57">
        <f t="shared" si="1"/>
        <v>0</v>
      </c>
      <c r="H52" s="31" t="str">
        <f>IF('Cenas aprēķins'!$E$22="Jā",IFERROR(ROUND($G52/'Vispārīgā informācija'!$F$41*'Administrēšanas izmaksas'!$H$34,2),""),"")</f>
        <v/>
      </c>
      <c r="I52" s="31" t="str">
        <f>IF('Cenas aprēķins'!$F$22="Jā",IFERROR(ROUND($G52/'Vispārīgā informācija'!$F$41*'Administrēšanas izmaksas'!$I$34,2),""),"")</f>
        <v/>
      </c>
      <c r="J52" s="31" t="str">
        <f>IF('Cenas aprēķins'!$G$22="Jā",IFERROR(ROUND($G52/'Vispārīgā informācija'!$F$41*'Administrēšanas izmaksas'!$J$34,2),""),"")</f>
        <v/>
      </c>
      <c r="K52" s="31" t="str">
        <f>IF('Cenas aprēķins'!$H$22="Jā",IFERROR(ROUND($G52/'Vispārīgā informācija'!$F$41*'Administrēšanas izmaksas'!$K$34,2),""),"")</f>
        <v/>
      </c>
      <c r="L52" s="32">
        <f>IF('Cenas aprēķins'!$I$22="Jā",IFERROR(ROUND($G52/'Vispārīgā informācija'!$F$41*'Administrēšanas izmaksas'!$L$34,2),""),"")</f>
        <v>0</v>
      </c>
      <c r="M52" s="41"/>
      <c r="N52" s="339"/>
      <c r="O52" s="340"/>
      <c r="P52" s="341"/>
      <c r="Q52" s="41"/>
    </row>
    <row r="53" spans="2:17" ht="15.5" outlineLevel="2" x14ac:dyDescent="0.35">
      <c r="B53" s="110">
        <v>16</v>
      </c>
      <c r="C53" s="184"/>
      <c r="D53" s="220"/>
      <c r="E53" s="308"/>
      <c r="F53" s="184"/>
      <c r="G53" s="57">
        <f t="shared" si="1"/>
        <v>0</v>
      </c>
      <c r="H53" s="31" t="str">
        <f>IF('Cenas aprēķins'!$E$22="Jā",IFERROR(ROUND($G53/'Vispārīgā informācija'!$F$41*'Administrēšanas izmaksas'!$H$34,2),""),"")</f>
        <v/>
      </c>
      <c r="I53" s="31" t="str">
        <f>IF('Cenas aprēķins'!$F$22="Jā",IFERROR(ROUND($G53/'Vispārīgā informācija'!$F$41*'Administrēšanas izmaksas'!$I$34,2),""),"")</f>
        <v/>
      </c>
      <c r="J53" s="31" t="str">
        <f>IF('Cenas aprēķins'!$G$22="Jā",IFERROR(ROUND($G53/'Vispārīgā informācija'!$F$41*'Administrēšanas izmaksas'!$J$34,2),""),"")</f>
        <v/>
      </c>
      <c r="K53" s="31" t="str">
        <f>IF('Cenas aprēķins'!$H$22="Jā",IFERROR(ROUND($G53/'Vispārīgā informācija'!$F$41*'Administrēšanas izmaksas'!$K$34,2),""),"")</f>
        <v/>
      </c>
      <c r="L53" s="32">
        <f>IF('Cenas aprēķins'!$I$22="Jā",IFERROR(ROUND($G53/'Vispārīgā informācija'!$F$41*'Administrēšanas izmaksas'!$L$34,2),""),"")</f>
        <v>0</v>
      </c>
      <c r="M53" s="41"/>
      <c r="N53" s="41"/>
      <c r="O53" s="41"/>
      <c r="P53" s="41"/>
      <c r="Q53" s="41"/>
    </row>
    <row r="54" spans="2:17" ht="15.5" outlineLevel="2" x14ac:dyDescent="0.35">
      <c r="B54" s="110">
        <v>17</v>
      </c>
      <c r="C54" s="184"/>
      <c r="D54" s="220"/>
      <c r="E54" s="308"/>
      <c r="F54" s="184"/>
      <c r="G54" s="57">
        <f t="shared" si="1"/>
        <v>0</v>
      </c>
      <c r="H54" s="31" t="str">
        <f>IF('Cenas aprēķins'!$E$22="Jā",IFERROR(ROUND($G54/'Vispārīgā informācija'!$F$41*'Administrēšanas izmaksas'!$H$34,2),""),"")</f>
        <v/>
      </c>
      <c r="I54" s="31" t="str">
        <f>IF('Cenas aprēķins'!$F$22="Jā",IFERROR(ROUND($G54/'Vispārīgā informācija'!$F$41*'Administrēšanas izmaksas'!$I$34,2),""),"")</f>
        <v/>
      </c>
      <c r="J54" s="31" t="str">
        <f>IF('Cenas aprēķins'!$G$22="Jā",IFERROR(ROUND($G54/'Vispārīgā informācija'!$F$41*'Administrēšanas izmaksas'!$J$34,2),""),"")</f>
        <v/>
      </c>
      <c r="K54" s="31" t="str">
        <f>IF('Cenas aprēķins'!$H$22="Jā",IFERROR(ROUND($G54/'Vispārīgā informācija'!$F$41*'Administrēšanas izmaksas'!$K$34,2),""),"")</f>
        <v/>
      </c>
      <c r="L54" s="32">
        <f>IF('Cenas aprēķins'!$I$22="Jā",IFERROR(ROUND($G54/'Vispārīgā informācija'!$F$41*'Administrēšanas izmaksas'!$L$34,2),""),"")</f>
        <v>0</v>
      </c>
      <c r="M54" s="41"/>
      <c r="N54" s="41"/>
      <c r="O54" s="41"/>
      <c r="P54" s="41"/>
      <c r="Q54" s="41"/>
    </row>
    <row r="55" spans="2:17" ht="15.5" outlineLevel="2" x14ac:dyDescent="0.35">
      <c r="B55" s="110">
        <v>18</v>
      </c>
      <c r="C55" s="184"/>
      <c r="D55" s="220"/>
      <c r="E55" s="308"/>
      <c r="F55" s="184"/>
      <c r="G55" s="57">
        <f t="shared" si="1"/>
        <v>0</v>
      </c>
      <c r="H55" s="31" t="str">
        <f>IF('Cenas aprēķins'!$E$22="Jā",IFERROR(ROUND($G55/'Vispārīgā informācija'!$F$41*'Administrēšanas izmaksas'!$H$34,2),""),"")</f>
        <v/>
      </c>
      <c r="I55" s="31" t="str">
        <f>IF('Cenas aprēķins'!$F$22="Jā",IFERROR(ROUND($G55/'Vispārīgā informācija'!$F$41*'Administrēšanas izmaksas'!$I$34,2),""),"")</f>
        <v/>
      </c>
      <c r="J55" s="31" t="str">
        <f>IF('Cenas aprēķins'!$G$22="Jā",IFERROR(ROUND($G55/'Vispārīgā informācija'!$F$41*'Administrēšanas izmaksas'!$J$34,2),""),"")</f>
        <v/>
      </c>
      <c r="K55" s="31" t="str">
        <f>IF('Cenas aprēķins'!$H$22="Jā",IFERROR(ROUND($G55/'Vispārīgā informācija'!$F$41*'Administrēšanas izmaksas'!$K$34,2),""),"")</f>
        <v/>
      </c>
      <c r="L55" s="32">
        <f>IF('Cenas aprēķins'!$I$22="Jā",IFERROR(ROUND($G55/'Vispārīgā informācija'!$F$41*'Administrēšanas izmaksas'!$L$34,2),""),"")</f>
        <v>0</v>
      </c>
      <c r="M55" s="41"/>
      <c r="N55" s="41"/>
      <c r="O55" s="41"/>
      <c r="P55" s="41"/>
      <c r="Q55" s="41"/>
    </row>
    <row r="56" spans="2:17" ht="15.5" outlineLevel="2" x14ac:dyDescent="0.35">
      <c r="B56" s="110">
        <v>19</v>
      </c>
      <c r="C56" s="184"/>
      <c r="D56" s="220"/>
      <c r="E56" s="308"/>
      <c r="F56" s="184"/>
      <c r="G56" s="57">
        <f t="shared" si="1"/>
        <v>0</v>
      </c>
      <c r="H56" s="31" t="str">
        <f>IF('Cenas aprēķins'!$E$22="Jā",IFERROR(ROUND($G56/'Vispārīgā informācija'!$F$41*'Administrēšanas izmaksas'!$H$34,2),""),"")</f>
        <v/>
      </c>
      <c r="I56" s="31" t="str">
        <f>IF('Cenas aprēķins'!$F$22="Jā",IFERROR(ROUND($G56/'Vispārīgā informācija'!$F$41*'Administrēšanas izmaksas'!$I$34,2),""),"")</f>
        <v/>
      </c>
      <c r="J56" s="31" t="str">
        <f>IF('Cenas aprēķins'!$G$22="Jā",IFERROR(ROUND($G56/'Vispārīgā informācija'!$F$41*'Administrēšanas izmaksas'!$J$34,2),""),"")</f>
        <v/>
      </c>
      <c r="K56" s="31" t="str">
        <f>IF('Cenas aprēķins'!$H$22="Jā",IFERROR(ROUND($G56/'Vispārīgā informācija'!$F$41*'Administrēšanas izmaksas'!$K$34,2),""),"")</f>
        <v/>
      </c>
      <c r="L56" s="32">
        <f>IF('Cenas aprēķins'!$I$22="Jā",IFERROR(ROUND($G56/'Vispārīgā informācija'!$F$41*'Administrēšanas izmaksas'!$L$34,2),""),"")</f>
        <v>0</v>
      </c>
      <c r="M56" s="41"/>
      <c r="N56" s="41"/>
      <c r="O56" s="41"/>
      <c r="P56" s="41"/>
      <c r="Q56" s="41"/>
    </row>
    <row r="57" spans="2:17" ht="15.5" outlineLevel="1" collapsed="1" x14ac:dyDescent="0.35">
      <c r="B57" s="110">
        <v>20</v>
      </c>
      <c r="C57" s="184"/>
      <c r="D57" s="220"/>
      <c r="E57" s="308"/>
      <c r="F57" s="184"/>
      <c r="G57" s="57">
        <f t="shared" si="1"/>
        <v>0</v>
      </c>
      <c r="H57" s="31" t="str">
        <f>IF('Cenas aprēķins'!$E$22="Jā",IFERROR(ROUND($G57/'Vispārīgā informācija'!$F$41*'Administrēšanas izmaksas'!$H$34,2),""),"")</f>
        <v/>
      </c>
      <c r="I57" s="31" t="str">
        <f>IF('Cenas aprēķins'!$F$22="Jā",IFERROR(ROUND($G57/'Vispārīgā informācija'!$F$41*'Administrēšanas izmaksas'!$I$34,2),""),"")</f>
        <v/>
      </c>
      <c r="J57" s="31" t="str">
        <f>IF('Cenas aprēķins'!$G$22="Jā",IFERROR(ROUND($G57/'Vispārīgā informācija'!$F$41*'Administrēšanas izmaksas'!$J$34,2),""),"")</f>
        <v/>
      </c>
      <c r="K57" s="31" t="str">
        <f>IF('Cenas aprēķins'!$H$22="Jā",IFERROR(ROUND($G57/'Vispārīgā informācija'!$F$41*'Administrēšanas izmaksas'!$K$34,2),""),"")</f>
        <v/>
      </c>
      <c r="L57" s="32">
        <f>IF('Cenas aprēķins'!$I$22="Jā",IFERROR(ROUND($G57/'Vispārīgā informācija'!$F$41*'Administrēšanas izmaksas'!$L$34,2),""),"")</f>
        <v>0</v>
      </c>
      <c r="M57" s="41"/>
      <c r="N57" s="41"/>
      <c r="O57" s="41"/>
      <c r="P57" s="41"/>
      <c r="Q57" s="41"/>
    </row>
    <row r="58" spans="2:17" ht="15.5" hidden="1" outlineLevel="2" x14ac:dyDescent="0.35">
      <c r="B58" s="110">
        <v>21</v>
      </c>
      <c r="C58" s="184"/>
      <c r="D58" s="220"/>
      <c r="E58" s="308"/>
      <c r="F58" s="184"/>
      <c r="G58" s="57">
        <f t="shared" si="1"/>
        <v>0</v>
      </c>
      <c r="H58" s="31" t="str">
        <f>IF('Cenas aprēķins'!$E$22="Jā",IFERROR(ROUND($G58/'Vispārīgā informācija'!$F$41*'Administrēšanas izmaksas'!$H$34,2),""),"")</f>
        <v/>
      </c>
      <c r="I58" s="31" t="str">
        <f>IF('Cenas aprēķins'!$F$22="Jā",IFERROR(ROUND($G58/'Vispārīgā informācija'!$F$41*'Administrēšanas izmaksas'!$I$34,2),""),"")</f>
        <v/>
      </c>
      <c r="J58" s="31" t="str">
        <f>IF('Cenas aprēķins'!$G$22="Jā",IFERROR(ROUND($G58/'Vispārīgā informācija'!$F$41*'Administrēšanas izmaksas'!$J$34,2),""),"")</f>
        <v/>
      </c>
      <c r="K58" s="31" t="str">
        <f>IF('Cenas aprēķins'!$H$22="Jā",IFERROR(ROUND($G58/'Vispārīgā informācija'!$F$41*'Administrēšanas izmaksas'!$K$34,2),""),"")</f>
        <v/>
      </c>
      <c r="L58" s="32">
        <f>IF('Cenas aprēķins'!$I$22="Jā",IFERROR(ROUND($G58/'Vispārīgā informācija'!$F$41*'Administrēšanas izmaksas'!$L$34,2),""),"")</f>
        <v>0</v>
      </c>
      <c r="M58" s="41"/>
      <c r="N58" s="41"/>
      <c r="O58" s="41"/>
      <c r="P58" s="41"/>
      <c r="Q58" s="41"/>
    </row>
    <row r="59" spans="2:17" ht="15.5" hidden="1" outlineLevel="2" x14ac:dyDescent="0.35">
      <c r="B59" s="110">
        <v>22</v>
      </c>
      <c r="C59" s="184"/>
      <c r="D59" s="220"/>
      <c r="E59" s="308"/>
      <c r="F59" s="184"/>
      <c r="G59" s="57">
        <f t="shared" si="1"/>
        <v>0</v>
      </c>
      <c r="H59" s="31" t="str">
        <f>IF('Cenas aprēķins'!$E$22="Jā",IFERROR(ROUND($G59/'Vispārīgā informācija'!$F$41*'Administrēšanas izmaksas'!$H$34,2),""),"")</f>
        <v/>
      </c>
      <c r="I59" s="31" t="str">
        <f>IF('Cenas aprēķins'!$F$22="Jā",IFERROR(ROUND($G59/'Vispārīgā informācija'!$F$41*'Administrēšanas izmaksas'!$I$34,2),""),"")</f>
        <v/>
      </c>
      <c r="J59" s="31" t="str">
        <f>IF('Cenas aprēķins'!$G$22="Jā",IFERROR(ROUND($G59/'Vispārīgā informācija'!$F$41*'Administrēšanas izmaksas'!$J$34,2),""),"")</f>
        <v/>
      </c>
      <c r="K59" s="31" t="str">
        <f>IF('Cenas aprēķins'!$H$22="Jā",IFERROR(ROUND($G59/'Vispārīgā informācija'!$F$41*'Administrēšanas izmaksas'!$K$34,2),""),"")</f>
        <v/>
      </c>
      <c r="L59" s="32">
        <f>IF('Cenas aprēķins'!$I$22="Jā",IFERROR(ROUND($G59/'Vispārīgā informācija'!$F$41*'Administrēšanas izmaksas'!$L$34,2),""),"")</f>
        <v>0</v>
      </c>
      <c r="M59" s="41"/>
      <c r="N59" s="41"/>
      <c r="O59" s="41"/>
      <c r="P59" s="41"/>
      <c r="Q59" s="41"/>
    </row>
    <row r="60" spans="2:17" ht="15.5" hidden="1" outlineLevel="2" x14ac:dyDescent="0.35">
      <c r="B60" s="110">
        <v>23</v>
      </c>
      <c r="C60" s="184"/>
      <c r="D60" s="220"/>
      <c r="E60" s="308"/>
      <c r="F60" s="184"/>
      <c r="G60" s="57">
        <f t="shared" si="1"/>
        <v>0</v>
      </c>
      <c r="H60" s="31" t="str">
        <f>IF('Cenas aprēķins'!$E$22="Jā",IFERROR(ROUND($G60/'Vispārīgā informācija'!$F$41*'Administrēšanas izmaksas'!$H$34,2),""),"")</f>
        <v/>
      </c>
      <c r="I60" s="31" t="str">
        <f>IF('Cenas aprēķins'!$F$22="Jā",IFERROR(ROUND($G60/'Vispārīgā informācija'!$F$41*'Administrēšanas izmaksas'!$I$34,2),""),"")</f>
        <v/>
      </c>
      <c r="J60" s="31" t="str">
        <f>IF('Cenas aprēķins'!$G$22="Jā",IFERROR(ROUND($G60/'Vispārīgā informācija'!$F$41*'Administrēšanas izmaksas'!$J$34,2),""),"")</f>
        <v/>
      </c>
      <c r="K60" s="31" t="str">
        <f>IF('Cenas aprēķins'!$H$22="Jā",IFERROR(ROUND($G60/'Vispārīgā informācija'!$F$41*'Administrēšanas izmaksas'!$K$34,2),""),"")</f>
        <v/>
      </c>
      <c r="L60" s="32">
        <f>IF('Cenas aprēķins'!$I$22="Jā",IFERROR(ROUND($G60/'Vispārīgā informācija'!$F$41*'Administrēšanas izmaksas'!$L$34,2),""),"")</f>
        <v>0</v>
      </c>
      <c r="M60" s="41"/>
      <c r="N60" s="41"/>
      <c r="O60" s="41"/>
      <c r="P60" s="41"/>
      <c r="Q60" s="41"/>
    </row>
    <row r="61" spans="2:17" ht="15.5" hidden="1" outlineLevel="2" x14ac:dyDescent="0.35">
      <c r="B61" s="110">
        <v>24</v>
      </c>
      <c r="C61" s="184"/>
      <c r="D61" s="220"/>
      <c r="E61" s="308"/>
      <c r="F61" s="184"/>
      <c r="G61" s="57">
        <f t="shared" si="1"/>
        <v>0</v>
      </c>
      <c r="H61" s="31" t="str">
        <f>IF('Cenas aprēķins'!$E$22="Jā",IFERROR(ROUND($G61/'Vispārīgā informācija'!$F$41*'Administrēšanas izmaksas'!$H$34,2),""),"")</f>
        <v/>
      </c>
      <c r="I61" s="31" t="str">
        <f>IF('Cenas aprēķins'!$F$22="Jā",IFERROR(ROUND($G61/'Vispārīgā informācija'!$F$41*'Administrēšanas izmaksas'!$I$34,2),""),"")</f>
        <v/>
      </c>
      <c r="J61" s="31" t="str">
        <f>IF('Cenas aprēķins'!$G$22="Jā",IFERROR(ROUND($G61/'Vispārīgā informācija'!$F$41*'Administrēšanas izmaksas'!$J$34,2),""),"")</f>
        <v/>
      </c>
      <c r="K61" s="31" t="str">
        <f>IF('Cenas aprēķins'!$H$22="Jā",IFERROR(ROUND($G61/'Vispārīgā informācija'!$F$41*'Administrēšanas izmaksas'!$K$34,2),""),"")</f>
        <v/>
      </c>
      <c r="L61" s="32">
        <f>IF('Cenas aprēķins'!$I$22="Jā",IFERROR(ROUND($G61/'Vispārīgā informācija'!$F$41*'Administrēšanas izmaksas'!$L$34,2),""),"")</f>
        <v>0</v>
      </c>
      <c r="M61" s="41"/>
      <c r="N61" s="41"/>
      <c r="O61" s="41"/>
      <c r="P61" s="41"/>
      <c r="Q61" s="41"/>
    </row>
    <row r="62" spans="2:17" ht="15.5" hidden="1" outlineLevel="2" x14ac:dyDescent="0.35">
      <c r="B62" s="110">
        <v>25</v>
      </c>
      <c r="C62" s="184"/>
      <c r="D62" s="220"/>
      <c r="E62" s="308"/>
      <c r="F62" s="184"/>
      <c r="G62" s="57">
        <f t="shared" si="1"/>
        <v>0</v>
      </c>
      <c r="H62" s="31" t="str">
        <f>IF('Cenas aprēķins'!$E$22="Jā",IFERROR(ROUND($G62/'Vispārīgā informācija'!$F$41*'Administrēšanas izmaksas'!$H$34,2),""),"")</f>
        <v/>
      </c>
      <c r="I62" s="31" t="str">
        <f>IF('Cenas aprēķins'!$F$22="Jā",IFERROR(ROUND($G62/'Vispārīgā informācija'!$F$41*'Administrēšanas izmaksas'!$I$34,2),""),"")</f>
        <v/>
      </c>
      <c r="J62" s="31" t="str">
        <f>IF('Cenas aprēķins'!$G$22="Jā",IFERROR(ROUND($G62/'Vispārīgā informācija'!$F$41*'Administrēšanas izmaksas'!$J$34,2),""),"")</f>
        <v/>
      </c>
      <c r="K62" s="31" t="str">
        <f>IF('Cenas aprēķins'!$H$22="Jā",IFERROR(ROUND($G62/'Vispārīgā informācija'!$F$41*'Administrēšanas izmaksas'!$K$34,2),""),"")</f>
        <v/>
      </c>
      <c r="L62" s="32">
        <f>IF('Cenas aprēķins'!$I$22="Jā",IFERROR(ROUND($G62/'Vispārīgā informācija'!$F$41*'Administrēšanas izmaksas'!$L$34,2),""),"")</f>
        <v>0</v>
      </c>
      <c r="M62" s="41"/>
      <c r="N62" s="41"/>
      <c r="O62" s="41"/>
      <c r="P62" s="41"/>
      <c r="Q62" s="41"/>
    </row>
    <row r="63" spans="2:17" ht="15.5" hidden="1" outlineLevel="2" x14ac:dyDescent="0.35">
      <c r="B63" s="110">
        <v>26</v>
      </c>
      <c r="C63" s="184"/>
      <c r="D63" s="220"/>
      <c r="E63" s="308"/>
      <c r="F63" s="184"/>
      <c r="G63" s="57">
        <f t="shared" si="1"/>
        <v>0</v>
      </c>
      <c r="H63" s="31" t="str">
        <f>IF('Cenas aprēķins'!$E$22="Jā",IFERROR(ROUND($G63/'Vispārīgā informācija'!$F$41*'Administrēšanas izmaksas'!$H$34,2),""),"")</f>
        <v/>
      </c>
      <c r="I63" s="31" t="str">
        <f>IF('Cenas aprēķins'!$F$22="Jā",IFERROR(ROUND($G63/'Vispārīgā informācija'!$F$41*'Administrēšanas izmaksas'!$I$34,2),""),"")</f>
        <v/>
      </c>
      <c r="J63" s="31" t="str">
        <f>IF('Cenas aprēķins'!$G$22="Jā",IFERROR(ROUND($G63/'Vispārīgā informācija'!$F$41*'Administrēšanas izmaksas'!$J$34,2),""),"")</f>
        <v/>
      </c>
      <c r="K63" s="31" t="str">
        <f>IF('Cenas aprēķins'!$H$22="Jā",IFERROR(ROUND($G63/'Vispārīgā informācija'!$F$41*'Administrēšanas izmaksas'!$K$34,2),""),"")</f>
        <v/>
      </c>
      <c r="L63" s="32">
        <f>IF('Cenas aprēķins'!$I$22="Jā",IFERROR(ROUND($G63/'Vispārīgā informācija'!$F$41*'Administrēšanas izmaksas'!$L$34,2),""),"")</f>
        <v>0</v>
      </c>
      <c r="M63" s="41"/>
      <c r="N63" s="41"/>
      <c r="O63" s="41"/>
      <c r="P63" s="41"/>
      <c r="Q63" s="41"/>
    </row>
    <row r="64" spans="2:17" ht="15.5" hidden="1" outlineLevel="2" x14ac:dyDescent="0.35">
      <c r="B64" s="110">
        <v>27</v>
      </c>
      <c r="C64" s="184"/>
      <c r="D64" s="220"/>
      <c r="E64" s="308"/>
      <c r="F64" s="184"/>
      <c r="G64" s="57">
        <f t="shared" si="1"/>
        <v>0</v>
      </c>
      <c r="H64" s="31" t="str">
        <f>IF('Cenas aprēķins'!$E$22="Jā",IFERROR(ROUND($G64/'Vispārīgā informācija'!$F$41*'Administrēšanas izmaksas'!$H$34,2),""),"")</f>
        <v/>
      </c>
      <c r="I64" s="31" t="str">
        <f>IF('Cenas aprēķins'!$F$22="Jā",IFERROR(ROUND($G64/'Vispārīgā informācija'!$F$41*'Administrēšanas izmaksas'!$I$34,2),""),"")</f>
        <v/>
      </c>
      <c r="J64" s="31" t="str">
        <f>IF('Cenas aprēķins'!$G$22="Jā",IFERROR(ROUND($G64/'Vispārīgā informācija'!$F$41*'Administrēšanas izmaksas'!$J$34,2),""),"")</f>
        <v/>
      </c>
      <c r="K64" s="31" t="str">
        <f>IF('Cenas aprēķins'!$H$22="Jā",IFERROR(ROUND($G64/'Vispārīgā informācija'!$F$41*'Administrēšanas izmaksas'!$K$34,2),""),"")</f>
        <v/>
      </c>
      <c r="L64" s="32">
        <f>IF('Cenas aprēķins'!$I$22="Jā",IFERROR(ROUND($G64/'Vispārīgā informācija'!$F$41*'Administrēšanas izmaksas'!$L$34,2),""),"")</f>
        <v>0</v>
      </c>
      <c r="M64" s="41"/>
      <c r="N64" s="41"/>
      <c r="O64" s="41"/>
      <c r="P64" s="41"/>
      <c r="Q64" s="41"/>
    </row>
    <row r="65" spans="2:17" ht="15.5" hidden="1" outlineLevel="2" x14ac:dyDescent="0.35">
      <c r="B65" s="110">
        <v>28</v>
      </c>
      <c r="C65" s="184"/>
      <c r="D65" s="220"/>
      <c r="E65" s="308"/>
      <c r="F65" s="184"/>
      <c r="G65" s="57">
        <f t="shared" si="1"/>
        <v>0</v>
      </c>
      <c r="H65" s="31" t="str">
        <f>IF('Cenas aprēķins'!$E$22="Jā",IFERROR(ROUND($G65/'Vispārīgā informācija'!$F$41*'Administrēšanas izmaksas'!$H$34,2),""),"")</f>
        <v/>
      </c>
      <c r="I65" s="31" t="str">
        <f>IF('Cenas aprēķins'!$F$22="Jā",IFERROR(ROUND($G65/'Vispārīgā informācija'!$F$41*'Administrēšanas izmaksas'!$I$34,2),""),"")</f>
        <v/>
      </c>
      <c r="J65" s="31" t="str">
        <f>IF('Cenas aprēķins'!$G$22="Jā",IFERROR(ROUND($G65/'Vispārīgā informācija'!$F$41*'Administrēšanas izmaksas'!$J$34,2),""),"")</f>
        <v/>
      </c>
      <c r="K65" s="31" t="str">
        <f>IF('Cenas aprēķins'!$H$22="Jā",IFERROR(ROUND($G65/'Vispārīgā informācija'!$F$41*'Administrēšanas izmaksas'!$K$34,2),""),"")</f>
        <v/>
      </c>
      <c r="L65" s="32">
        <f>IF('Cenas aprēķins'!$I$22="Jā",IFERROR(ROUND($G65/'Vispārīgā informācija'!$F$41*'Administrēšanas izmaksas'!$L$34,2),""),"")</f>
        <v>0</v>
      </c>
      <c r="M65" s="41"/>
      <c r="N65" s="41"/>
      <c r="O65" s="41"/>
      <c r="P65" s="41"/>
      <c r="Q65" s="41"/>
    </row>
    <row r="66" spans="2:17" ht="15.5" hidden="1" outlineLevel="2" x14ac:dyDescent="0.35">
      <c r="B66" s="110">
        <v>29</v>
      </c>
      <c r="C66" s="184"/>
      <c r="D66" s="220"/>
      <c r="E66" s="308"/>
      <c r="F66" s="184"/>
      <c r="G66" s="57">
        <f t="shared" si="1"/>
        <v>0</v>
      </c>
      <c r="H66" s="31" t="str">
        <f>IF('Cenas aprēķins'!$E$22="Jā",IFERROR(ROUND($G66/'Vispārīgā informācija'!$F$41*'Administrēšanas izmaksas'!$H$34,2),""),"")</f>
        <v/>
      </c>
      <c r="I66" s="31" t="str">
        <f>IF('Cenas aprēķins'!$F$22="Jā",IFERROR(ROUND($G66/'Vispārīgā informācija'!$F$41*'Administrēšanas izmaksas'!$I$34,2),""),"")</f>
        <v/>
      </c>
      <c r="J66" s="31" t="str">
        <f>IF('Cenas aprēķins'!$G$22="Jā",IFERROR(ROUND($G66/'Vispārīgā informācija'!$F$41*'Administrēšanas izmaksas'!$J$34,2),""),"")</f>
        <v/>
      </c>
      <c r="K66" s="31" t="str">
        <f>IF('Cenas aprēķins'!$H$22="Jā",IFERROR(ROUND($G66/'Vispārīgā informācija'!$F$41*'Administrēšanas izmaksas'!$K$34,2),""),"")</f>
        <v/>
      </c>
      <c r="L66" s="32">
        <f>IF('Cenas aprēķins'!$I$22="Jā",IFERROR(ROUND($G66/'Vispārīgā informācija'!$F$41*'Administrēšanas izmaksas'!$L$34,2),""),"")</f>
        <v>0</v>
      </c>
      <c r="M66" s="41"/>
      <c r="N66" s="41"/>
      <c r="O66" s="41"/>
      <c r="P66" s="41"/>
      <c r="Q66" s="41"/>
    </row>
    <row r="67" spans="2:17" ht="15.5" outlineLevel="1" collapsed="1" x14ac:dyDescent="0.35">
      <c r="B67" s="110">
        <v>30</v>
      </c>
      <c r="C67" s="184"/>
      <c r="D67" s="220"/>
      <c r="E67" s="308"/>
      <c r="F67" s="184"/>
      <c r="G67" s="57">
        <f t="shared" si="1"/>
        <v>0</v>
      </c>
      <c r="H67" s="31" t="str">
        <f>IF('Cenas aprēķins'!$E$22="Jā",IFERROR(ROUND($G67/'Vispārīgā informācija'!$F$41*'Administrēšanas izmaksas'!$H$34,2),""),"")</f>
        <v/>
      </c>
      <c r="I67" s="31" t="str">
        <f>IF('Cenas aprēķins'!$F$22="Jā",IFERROR(ROUND($G67/'Vispārīgā informācija'!$F$41*'Administrēšanas izmaksas'!$I$34,2),""),"")</f>
        <v/>
      </c>
      <c r="J67" s="31" t="str">
        <f>IF('Cenas aprēķins'!$G$22="Jā",IFERROR(ROUND($G67/'Vispārīgā informācija'!$F$41*'Administrēšanas izmaksas'!$J$34,2),""),"")</f>
        <v/>
      </c>
      <c r="K67" s="31" t="str">
        <f>IF('Cenas aprēķins'!$H$22="Jā",IFERROR(ROUND($G67/'Vispārīgā informācija'!$F$41*'Administrēšanas izmaksas'!$K$34,2),""),"")</f>
        <v/>
      </c>
      <c r="L67" s="32">
        <f>IF('Cenas aprēķins'!$I$22="Jā",IFERROR(ROUND($G67/'Vispārīgā informācija'!$F$41*'Administrēšanas izmaksas'!$L$34,2),""),"")</f>
        <v>0</v>
      </c>
      <c r="M67" s="41"/>
      <c r="N67" s="41"/>
      <c r="O67" s="41"/>
      <c r="P67" s="41"/>
      <c r="Q67" s="41"/>
    </row>
    <row r="68" spans="2:17" ht="15.5" hidden="1" outlineLevel="2" x14ac:dyDescent="0.35">
      <c r="B68" s="110">
        <v>31</v>
      </c>
      <c r="C68" s="184"/>
      <c r="D68" s="220"/>
      <c r="E68" s="308"/>
      <c r="F68" s="184"/>
      <c r="G68" s="57">
        <f t="shared" si="1"/>
        <v>0</v>
      </c>
      <c r="H68" s="31" t="str">
        <f>IF('Cenas aprēķins'!$E$22="Jā",IFERROR(ROUND($G68/'Vispārīgā informācija'!$F$41*'Administrēšanas izmaksas'!$H$34,2),""),"")</f>
        <v/>
      </c>
      <c r="I68" s="31" t="str">
        <f>IF('Cenas aprēķins'!$F$22="Jā",IFERROR(ROUND($G68/'Vispārīgā informācija'!$F$41*'Administrēšanas izmaksas'!$I$34,2),""),"")</f>
        <v/>
      </c>
      <c r="J68" s="31" t="str">
        <f>IF('Cenas aprēķins'!$G$22="Jā",IFERROR(ROUND($G68/'Vispārīgā informācija'!$F$41*'Administrēšanas izmaksas'!$J$34,2),""),"")</f>
        <v/>
      </c>
      <c r="K68" s="31" t="str">
        <f>IF('Cenas aprēķins'!$H$22="Jā",IFERROR(ROUND($G68/'Vispārīgā informācija'!$F$41*'Administrēšanas izmaksas'!$K$34,2),""),"")</f>
        <v/>
      </c>
      <c r="L68" s="32">
        <f>IF('Cenas aprēķins'!$I$22="Jā",IFERROR(ROUND($G68/'Vispārīgā informācija'!$F$41*'Administrēšanas izmaksas'!$L$34,2),""),"")</f>
        <v>0</v>
      </c>
      <c r="M68" s="41"/>
      <c r="N68" s="41"/>
      <c r="O68" s="41"/>
      <c r="P68" s="41"/>
      <c r="Q68" s="41"/>
    </row>
    <row r="69" spans="2:17" ht="15.5" hidden="1" outlineLevel="2" x14ac:dyDescent="0.35">
      <c r="B69" s="110">
        <v>32</v>
      </c>
      <c r="C69" s="184"/>
      <c r="D69" s="220"/>
      <c r="E69" s="308"/>
      <c r="F69" s="184"/>
      <c r="G69" s="57">
        <f t="shared" si="1"/>
        <v>0</v>
      </c>
      <c r="H69" s="31" t="str">
        <f>IF('Cenas aprēķins'!$E$22="Jā",IFERROR(ROUND($G69/'Vispārīgā informācija'!$F$41*'Administrēšanas izmaksas'!$H$34,2),""),"")</f>
        <v/>
      </c>
      <c r="I69" s="31" t="str">
        <f>IF('Cenas aprēķins'!$F$22="Jā",IFERROR(ROUND($G69/'Vispārīgā informācija'!$F$41*'Administrēšanas izmaksas'!$I$34,2),""),"")</f>
        <v/>
      </c>
      <c r="J69" s="31" t="str">
        <f>IF('Cenas aprēķins'!$G$22="Jā",IFERROR(ROUND($G69/'Vispārīgā informācija'!$F$41*'Administrēšanas izmaksas'!$J$34,2),""),"")</f>
        <v/>
      </c>
      <c r="K69" s="31" t="str">
        <f>IF('Cenas aprēķins'!$H$22="Jā",IFERROR(ROUND($G69/'Vispārīgā informācija'!$F$41*'Administrēšanas izmaksas'!$K$34,2),""),"")</f>
        <v/>
      </c>
      <c r="L69" s="32">
        <f>IF('Cenas aprēķins'!$I$22="Jā",IFERROR(ROUND($G69/'Vispārīgā informācija'!$F$41*'Administrēšanas izmaksas'!$L$34,2),""),"")</f>
        <v>0</v>
      </c>
      <c r="M69" s="41"/>
      <c r="N69" s="41"/>
      <c r="O69" s="41"/>
      <c r="P69" s="41"/>
      <c r="Q69" s="41"/>
    </row>
    <row r="70" spans="2:17" ht="15.5" hidden="1" outlineLevel="2" x14ac:dyDescent="0.35">
      <c r="B70" s="110">
        <v>33</v>
      </c>
      <c r="C70" s="184"/>
      <c r="D70" s="220"/>
      <c r="E70" s="308"/>
      <c r="F70" s="184"/>
      <c r="G70" s="57">
        <f t="shared" si="1"/>
        <v>0</v>
      </c>
      <c r="H70" s="31" t="str">
        <f>IF('Cenas aprēķins'!$E$22="Jā",IFERROR(ROUND($G70/'Vispārīgā informācija'!$F$41*'Administrēšanas izmaksas'!$H$34,2),""),"")</f>
        <v/>
      </c>
      <c r="I70" s="31" t="str">
        <f>IF('Cenas aprēķins'!$F$22="Jā",IFERROR(ROUND($G70/'Vispārīgā informācija'!$F$41*'Administrēšanas izmaksas'!$I$34,2),""),"")</f>
        <v/>
      </c>
      <c r="J70" s="31" t="str">
        <f>IF('Cenas aprēķins'!$G$22="Jā",IFERROR(ROUND($G70/'Vispārīgā informācija'!$F$41*'Administrēšanas izmaksas'!$J$34,2),""),"")</f>
        <v/>
      </c>
      <c r="K70" s="31" t="str">
        <f>IF('Cenas aprēķins'!$H$22="Jā",IFERROR(ROUND($G70/'Vispārīgā informācija'!$F$41*'Administrēšanas izmaksas'!$K$34,2),""),"")</f>
        <v/>
      </c>
      <c r="L70" s="32">
        <f>IF('Cenas aprēķins'!$I$22="Jā",IFERROR(ROUND($G70/'Vispārīgā informācija'!$F$41*'Administrēšanas izmaksas'!$L$34,2),""),"")</f>
        <v>0</v>
      </c>
      <c r="M70" s="41"/>
      <c r="N70" s="41"/>
      <c r="O70" s="41"/>
      <c r="P70" s="41"/>
      <c r="Q70" s="41"/>
    </row>
    <row r="71" spans="2:17" ht="15.5" hidden="1" outlineLevel="2" x14ac:dyDescent="0.35">
      <c r="B71" s="110">
        <v>34</v>
      </c>
      <c r="C71" s="184"/>
      <c r="D71" s="220"/>
      <c r="E71" s="308"/>
      <c r="F71" s="184"/>
      <c r="G71" s="57">
        <f t="shared" si="1"/>
        <v>0</v>
      </c>
      <c r="H71" s="31" t="str">
        <f>IF('Cenas aprēķins'!$E$22="Jā",IFERROR(ROUND($G71/'Vispārīgā informācija'!$F$41*'Administrēšanas izmaksas'!$H$34,2),""),"")</f>
        <v/>
      </c>
      <c r="I71" s="31" t="str">
        <f>IF('Cenas aprēķins'!$F$22="Jā",IFERROR(ROUND($G71/'Vispārīgā informācija'!$F$41*'Administrēšanas izmaksas'!$I$34,2),""),"")</f>
        <v/>
      </c>
      <c r="J71" s="31" t="str">
        <f>IF('Cenas aprēķins'!$G$22="Jā",IFERROR(ROUND($G71/'Vispārīgā informācija'!$F$41*'Administrēšanas izmaksas'!$J$34,2),""),"")</f>
        <v/>
      </c>
      <c r="K71" s="31" t="str">
        <f>IF('Cenas aprēķins'!$H$22="Jā",IFERROR(ROUND($G71/'Vispārīgā informācija'!$F$41*'Administrēšanas izmaksas'!$K$34,2),""),"")</f>
        <v/>
      </c>
      <c r="L71" s="32">
        <f>IF('Cenas aprēķins'!$I$22="Jā",IFERROR(ROUND($G71/'Vispārīgā informācija'!$F$41*'Administrēšanas izmaksas'!$L$34,2),""),"")</f>
        <v>0</v>
      </c>
      <c r="M71" s="41"/>
      <c r="N71" s="41"/>
      <c r="O71" s="41"/>
      <c r="P71" s="41"/>
      <c r="Q71" s="41"/>
    </row>
    <row r="72" spans="2:17" ht="15.5" hidden="1" outlineLevel="2" x14ac:dyDescent="0.35">
      <c r="B72" s="110">
        <v>35</v>
      </c>
      <c r="C72" s="184"/>
      <c r="D72" s="220"/>
      <c r="E72" s="308"/>
      <c r="F72" s="184"/>
      <c r="G72" s="57">
        <f t="shared" si="1"/>
        <v>0</v>
      </c>
      <c r="H72" s="31" t="str">
        <f>IF('Cenas aprēķins'!$E$22="Jā",IFERROR(ROUND($G72/'Vispārīgā informācija'!$F$41*'Administrēšanas izmaksas'!$H$34,2),""),"")</f>
        <v/>
      </c>
      <c r="I72" s="31" t="str">
        <f>IF('Cenas aprēķins'!$F$22="Jā",IFERROR(ROUND($G72/'Vispārīgā informācija'!$F$41*'Administrēšanas izmaksas'!$I$34,2),""),"")</f>
        <v/>
      </c>
      <c r="J72" s="31" t="str">
        <f>IF('Cenas aprēķins'!$G$22="Jā",IFERROR(ROUND($G72/'Vispārīgā informācija'!$F$41*'Administrēšanas izmaksas'!$J$34,2),""),"")</f>
        <v/>
      </c>
      <c r="K72" s="31" t="str">
        <f>IF('Cenas aprēķins'!$H$22="Jā",IFERROR(ROUND($G72/'Vispārīgā informācija'!$F$41*'Administrēšanas izmaksas'!$K$34,2),""),"")</f>
        <v/>
      </c>
      <c r="L72" s="32">
        <f>IF('Cenas aprēķins'!$I$22="Jā",IFERROR(ROUND($G72/'Vispārīgā informācija'!$F$41*'Administrēšanas izmaksas'!$L$34,2),""),"")</f>
        <v>0</v>
      </c>
      <c r="M72" s="41"/>
      <c r="N72" s="41"/>
      <c r="O72" s="41"/>
      <c r="P72" s="41"/>
      <c r="Q72" s="41"/>
    </row>
    <row r="73" spans="2:17" ht="15.5" hidden="1" outlineLevel="2" x14ac:dyDescent="0.35">
      <c r="B73" s="110">
        <v>36</v>
      </c>
      <c r="C73" s="184"/>
      <c r="D73" s="220"/>
      <c r="E73" s="308"/>
      <c r="F73" s="184"/>
      <c r="G73" s="57">
        <f t="shared" si="1"/>
        <v>0</v>
      </c>
      <c r="H73" s="31" t="str">
        <f>IF('Cenas aprēķins'!$E$22="Jā",IFERROR(ROUND($G73/'Vispārīgā informācija'!$F$41*'Administrēšanas izmaksas'!$H$34,2),""),"")</f>
        <v/>
      </c>
      <c r="I73" s="31" t="str">
        <f>IF('Cenas aprēķins'!$F$22="Jā",IFERROR(ROUND($G73/'Vispārīgā informācija'!$F$41*'Administrēšanas izmaksas'!$I$34,2),""),"")</f>
        <v/>
      </c>
      <c r="J73" s="31" t="str">
        <f>IF('Cenas aprēķins'!$G$22="Jā",IFERROR(ROUND($G73/'Vispārīgā informācija'!$F$41*'Administrēšanas izmaksas'!$J$34,2),""),"")</f>
        <v/>
      </c>
      <c r="K73" s="31" t="str">
        <f>IF('Cenas aprēķins'!$H$22="Jā",IFERROR(ROUND($G73/'Vispārīgā informācija'!$F$41*'Administrēšanas izmaksas'!$K$34,2),""),"")</f>
        <v/>
      </c>
      <c r="L73" s="32">
        <f>IF('Cenas aprēķins'!$I$22="Jā",IFERROR(ROUND($G73/'Vispārīgā informācija'!$F$41*'Administrēšanas izmaksas'!$L$34,2),""),"")</f>
        <v>0</v>
      </c>
      <c r="M73" s="41"/>
      <c r="N73" s="41"/>
      <c r="O73" s="41"/>
      <c r="P73" s="41"/>
      <c r="Q73" s="41"/>
    </row>
    <row r="74" spans="2:17" ht="15.5" hidden="1" outlineLevel="2" x14ac:dyDescent="0.35">
      <c r="B74" s="110">
        <v>37</v>
      </c>
      <c r="C74" s="184"/>
      <c r="D74" s="220"/>
      <c r="E74" s="308"/>
      <c r="F74" s="184"/>
      <c r="G74" s="57">
        <f t="shared" si="1"/>
        <v>0</v>
      </c>
      <c r="H74" s="31" t="str">
        <f>IF('Cenas aprēķins'!$E$22="Jā",IFERROR(ROUND($G74/'Vispārīgā informācija'!$F$41*'Administrēšanas izmaksas'!$H$34,2),""),"")</f>
        <v/>
      </c>
      <c r="I74" s="31" t="str">
        <f>IF('Cenas aprēķins'!$F$22="Jā",IFERROR(ROUND($G74/'Vispārīgā informācija'!$F$41*'Administrēšanas izmaksas'!$I$34,2),""),"")</f>
        <v/>
      </c>
      <c r="J74" s="31" t="str">
        <f>IF('Cenas aprēķins'!$G$22="Jā",IFERROR(ROUND($G74/'Vispārīgā informācija'!$F$41*'Administrēšanas izmaksas'!$J$34,2),""),"")</f>
        <v/>
      </c>
      <c r="K74" s="31" t="str">
        <f>IF('Cenas aprēķins'!$H$22="Jā",IFERROR(ROUND($G74/'Vispārīgā informācija'!$F$41*'Administrēšanas izmaksas'!$K$34,2),""),"")</f>
        <v/>
      </c>
      <c r="L74" s="32">
        <f>IF('Cenas aprēķins'!$I$22="Jā",IFERROR(ROUND($G74/'Vispārīgā informācija'!$F$41*'Administrēšanas izmaksas'!$L$34,2),""),"")</f>
        <v>0</v>
      </c>
      <c r="M74" s="41"/>
      <c r="N74" s="41"/>
      <c r="O74" s="41"/>
      <c r="P74" s="41"/>
      <c r="Q74" s="41"/>
    </row>
    <row r="75" spans="2:17" ht="15.5" hidden="1" outlineLevel="2" x14ac:dyDescent="0.35">
      <c r="B75" s="110">
        <v>38</v>
      </c>
      <c r="C75" s="184"/>
      <c r="D75" s="220"/>
      <c r="E75" s="308"/>
      <c r="F75" s="184"/>
      <c r="G75" s="57">
        <f t="shared" si="1"/>
        <v>0</v>
      </c>
      <c r="H75" s="31" t="str">
        <f>IF('Cenas aprēķins'!$E$22="Jā",IFERROR(ROUND($G75/'Vispārīgā informācija'!$F$41*'Administrēšanas izmaksas'!$H$34,2),""),"")</f>
        <v/>
      </c>
      <c r="I75" s="31" t="str">
        <f>IF('Cenas aprēķins'!$F$22="Jā",IFERROR(ROUND($G75/'Vispārīgā informācija'!$F$41*'Administrēšanas izmaksas'!$I$34,2),""),"")</f>
        <v/>
      </c>
      <c r="J75" s="31" t="str">
        <f>IF('Cenas aprēķins'!$G$22="Jā",IFERROR(ROUND($G75/'Vispārīgā informācija'!$F$41*'Administrēšanas izmaksas'!$J$34,2),""),"")</f>
        <v/>
      </c>
      <c r="K75" s="31" t="str">
        <f>IF('Cenas aprēķins'!$H$22="Jā",IFERROR(ROUND($G75/'Vispārīgā informācija'!$F$41*'Administrēšanas izmaksas'!$K$34,2),""),"")</f>
        <v/>
      </c>
      <c r="L75" s="32">
        <f>IF('Cenas aprēķins'!$I$22="Jā",IFERROR(ROUND($G75/'Vispārīgā informācija'!$F$41*'Administrēšanas izmaksas'!$L$34,2),""),"")</f>
        <v>0</v>
      </c>
      <c r="M75" s="41"/>
      <c r="N75" s="41"/>
      <c r="O75" s="41"/>
      <c r="P75" s="41"/>
      <c r="Q75" s="41"/>
    </row>
    <row r="76" spans="2:17" ht="15.5" hidden="1" outlineLevel="2" x14ac:dyDescent="0.35">
      <c r="B76" s="110">
        <v>39</v>
      </c>
      <c r="C76" s="184"/>
      <c r="D76" s="220"/>
      <c r="E76" s="308"/>
      <c r="F76" s="184"/>
      <c r="G76" s="57">
        <f t="shared" si="1"/>
        <v>0</v>
      </c>
      <c r="H76" s="31" t="str">
        <f>IF('Cenas aprēķins'!$E$22="Jā",IFERROR(ROUND($G76/'Vispārīgā informācija'!$F$41*'Administrēšanas izmaksas'!$H$34,2),""),"")</f>
        <v/>
      </c>
      <c r="I76" s="31" t="str">
        <f>IF('Cenas aprēķins'!$F$22="Jā",IFERROR(ROUND($G76/'Vispārīgā informācija'!$F$41*'Administrēšanas izmaksas'!$I$34,2),""),"")</f>
        <v/>
      </c>
      <c r="J76" s="31" t="str">
        <f>IF('Cenas aprēķins'!$G$22="Jā",IFERROR(ROUND($G76/'Vispārīgā informācija'!$F$41*'Administrēšanas izmaksas'!$J$34,2),""),"")</f>
        <v/>
      </c>
      <c r="K76" s="31" t="str">
        <f>IF('Cenas aprēķins'!$H$22="Jā",IFERROR(ROUND($G76/'Vispārīgā informācija'!$F$41*'Administrēšanas izmaksas'!$K$34,2),""),"")</f>
        <v/>
      </c>
      <c r="L76" s="32">
        <f>IF('Cenas aprēķins'!$I$22="Jā",IFERROR(ROUND($G76/'Vispārīgā informācija'!$F$41*'Administrēšanas izmaksas'!$L$34,2),""),"")</f>
        <v>0</v>
      </c>
      <c r="M76" s="41"/>
      <c r="N76" s="41"/>
      <c r="O76" s="41"/>
      <c r="P76" s="41"/>
      <c r="Q76" s="41"/>
    </row>
    <row r="77" spans="2:17" ht="15.5" outlineLevel="1" collapsed="1" x14ac:dyDescent="0.35">
      <c r="B77" s="110">
        <v>40</v>
      </c>
      <c r="C77" s="184"/>
      <c r="D77" s="220"/>
      <c r="E77" s="308"/>
      <c r="F77" s="184"/>
      <c r="G77" s="57">
        <f t="shared" si="1"/>
        <v>0</v>
      </c>
      <c r="H77" s="31" t="str">
        <f>IF('Cenas aprēķins'!$E$22="Jā",IFERROR(ROUND($G77/'Vispārīgā informācija'!$F$41*'Administrēšanas izmaksas'!$H$34,2),""),"")</f>
        <v/>
      </c>
      <c r="I77" s="31" t="str">
        <f>IF('Cenas aprēķins'!$F$22="Jā",IFERROR(ROUND($G77/'Vispārīgā informācija'!$F$41*'Administrēšanas izmaksas'!$I$34,2),""),"")</f>
        <v/>
      </c>
      <c r="J77" s="31" t="str">
        <f>IF('Cenas aprēķins'!$G$22="Jā",IFERROR(ROUND($G77/'Vispārīgā informācija'!$F$41*'Administrēšanas izmaksas'!$J$34,2),""),"")</f>
        <v/>
      </c>
      <c r="K77" s="31" t="str">
        <f>IF('Cenas aprēķins'!$H$22="Jā",IFERROR(ROUND($G77/'Vispārīgā informācija'!$F$41*'Administrēšanas izmaksas'!$K$34,2),""),"")</f>
        <v/>
      </c>
      <c r="L77" s="32">
        <f>IF('Cenas aprēķins'!$I$22="Jā",IFERROR(ROUND($G77/'Vispārīgā informācija'!$F$41*'Administrēšanas izmaksas'!$L$34,2),""),"")</f>
        <v>0</v>
      </c>
      <c r="M77" s="41"/>
      <c r="N77" s="41"/>
      <c r="O77" s="41"/>
      <c r="P77" s="41"/>
      <c r="Q77" s="41"/>
    </row>
    <row r="78" spans="2:17" ht="15.5" hidden="1" outlineLevel="2" x14ac:dyDescent="0.35">
      <c r="B78" s="110">
        <v>41</v>
      </c>
      <c r="C78" s="184"/>
      <c r="D78" s="220"/>
      <c r="E78" s="308"/>
      <c r="F78" s="184"/>
      <c r="G78" s="57">
        <f t="shared" si="1"/>
        <v>0</v>
      </c>
      <c r="H78" s="31" t="str">
        <f>IF('Cenas aprēķins'!$E$22="Jā",IFERROR(ROUND($G78/'Vispārīgā informācija'!$F$41*'Administrēšanas izmaksas'!$H$34,2),""),"")</f>
        <v/>
      </c>
      <c r="I78" s="31" t="str">
        <f>IF('Cenas aprēķins'!$F$22="Jā",IFERROR(ROUND($G78/'Vispārīgā informācija'!$F$41*'Administrēšanas izmaksas'!$I$34,2),""),"")</f>
        <v/>
      </c>
      <c r="J78" s="31" t="str">
        <f>IF('Cenas aprēķins'!$G$22="Jā",IFERROR(ROUND($G78/'Vispārīgā informācija'!$F$41*'Administrēšanas izmaksas'!$J$34,2),""),"")</f>
        <v/>
      </c>
      <c r="K78" s="31" t="str">
        <f>IF('Cenas aprēķins'!$H$22="Jā",IFERROR(ROUND($G78/'Vispārīgā informācija'!$F$41*'Administrēšanas izmaksas'!$K$34,2),""),"")</f>
        <v/>
      </c>
      <c r="L78" s="32">
        <f>IF('Cenas aprēķins'!$I$22="Jā",IFERROR(ROUND($G78/'Vispārīgā informācija'!$F$41*'Administrēšanas izmaksas'!$L$34,2),""),"")</f>
        <v>0</v>
      </c>
      <c r="M78" s="41"/>
      <c r="N78" s="41"/>
      <c r="O78" s="41"/>
      <c r="P78" s="41"/>
      <c r="Q78" s="41"/>
    </row>
    <row r="79" spans="2:17" ht="15.5" hidden="1" outlineLevel="2" x14ac:dyDescent="0.35">
      <c r="B79" s="110">
        <v>42</v>
      </c>
      <c r="C79" s="184"/>
      <c r="D79" s="220"/>
      <c r="E79" s="308"/>
      <c r="F79" s="184"/>
      <c r="G79" s="57">
        <f t="shared" si="1"/>
        <v>0</v>
      </c>
      <c r="H79" s="31" t="str">
        <f>IF('Cenas aprēķins'!$E$22="Jā",IFERROR(ROUND($G79/'Vispārīgā informācija'!$F$41*'Administrēšanas izmaksas'!$H$34,2),""),"")</f>
        <v/>
      </c>
      <c r="I79" s="31" t="str">
        <f>IF('Cenas aprēķins'!$F$22="Jā",IFERROR(ROUND($G79/'Vispārīgā informācija'!$F$41*'Administrēšanas izmaksas'!$I$34,2),""),"")</f>
        <v/>
      </c>
      <c r="J79" s="31" t="str">
        <f>IF('Cenas aprēķins'!$G$22="Jā",IFERROR(ROUND($G79/'Vispārīgā informācija'!$F$41*'Administrēšanas izmaksas'!$J$34,2),""),"")</f>
        <v/>
      </c>
      <c r="K79" s="31" t="str">
        <f>IF('Cenas aprēķins'!$H$22="Jā",IFERROR(ROUND($G79/'Vispārīgā informācija'!$F$41*'Administrēšanas izmaksas'!$K$34,2),""),"")</f>
        <v/>
      </c>
      <c r="L79" s="32">
        <f>IF('Cenas aprēķins'!$I$22="Jā",IFERROR(ROUND($G79/'Vispārīgā informācija'!$F$41*'Administrēšanas izmaksas'!$L$34,2),""),"")</f>
        <v>0</v>
      </c>
      <c r="M79" s="41"/>
      <c r="N79" s="41"/>
      <c r="O79" s="41"/>
      <c r="P79" s="41"/>
      <c r="Q79" s="41"/>
    </row>
    <row r="80" spans="2:17" ht="15.5" hidden="1" outlineLevel="2" x14ac:dyDescent="0.35">
      <c r="B80" s="110">
        <v>43</v>
      </c>
      <c r="C80" s="184"/>
      <c r="D80" s="220"/>
      <c r="E80" s="308"/>
      <c r="F80" s="184"/>
      <c r="G80" s="57">
        <f t="shared" si="1"/>
        <v>0</v>
      </c>
      <c r="H80" s="31" t="str">
        <f>IF('Cenas aprēķins'!$E$22="Jā",IFERROR(ROUND($G80/'Vispārīgā informācija'!$F$41*'Administrēšanas izmaksas'!$H$34,2),""),"")</f>
        <v/>
      </c>
      <c r="I80" s="31" t="str">
        <f>IF('Cenas aprēķins'!$F$22="Jā",IFERROR(ROUND($G80/'Vispārīgā informācija'!$F$41*'Administrēšanas izmaksas'!$I$34,2),""),"")</f>
        <v/>
      </c>
      <c r="J80" s="31" t="str">
        <f>IF('Cenas aprēķins'!$G$22="Jā",IFERROR(ROUND($G80/'Vispārīgā informācija'!$F$41*'Administrēšanas izmaksas'!$J$34,2),""),"")</f>
        <v/>
      </c>
      <c r="K80" s="31" t="str">
        <f>IF('Cenas aprēķins'!$H$22="Jā",IFERROR(ROUND($G80/'Vispārīgā informācija'!$F$41*'Administrēšanas izmaksas'!$K$34,2),""),"")</f>
        <v/>
      </c>
      <c r="L80" s="32">
        <f>IF('Cenas aprēķins'!$I$22="Jā",IFERROR(ROUND($G80/'Vispārīgā informācija'!$F$41*'Administrēšanas izmaksas'!$L$34,2),""),"")</f>
        <v>0</v>
      </c>
      <c r="M80" s="41"/>
      <c r="N80" s="41"/>
      <c r="O80" s="41"/>
      <c r="P80" s="41"/>
      <c r="Q80" s="41"/>
    </row>
    <row r="81" spans="2:17" ht="15.5" hidden="1" outlineLevel="2" x14ac:dyDescent="0.35">
      <c r="B81" s="110">
        <v>44</v>
      </c>
      <c r="C81" s="184"/>
      <c r="D81" s="220"/>
      <c r="E81" s="308"/>
      <c r="F81" s="184"/>
      <c r="G81" s="57">
        <f t="shared" si="1"/>
        <v>0</v>
      </c>
      <c r="H81" s="31" t="str">
        <f>IF('Cenas aprēķins'!$E$22="Jā",IFERROR(ROUND($G81/'Vispārīgā informācija'!$F$41*'Administrēšanas izmaksas'!$H$34,2),""),"")</f>
        <v/>
      </c>
      <c r="I81" s="31" t="str">
        <f>IF('Cenas aprēķins'!$F$22="Jā",IFERROR(ROUND($G81/'Vispārīgā informācija'!$F$41*'Administrēšanas izmaksas'!$I$34,2),""),"")</f>
        <v/>
      </c>
      <c r="J81" s="31" t="str">
        <f>IF('Cenas aprēķins'!$G$22="Jā",IFERROR(ROUND($G81/'Vispārīgā informācija'!$F$41*'Administrēšanas izmaksas'!$J$34,2),""),"")</f>
        <v/>
      </c>
      <c r="K81" s="31" t="str">
        <f>IF('Cenas aprēķins'!$H$22="Jā",IFERROR(ROUND($G81/'Vispārīgā informācija'!$F$41*'Administrēšanas izmaksas'!$K$34,2),""),"")</f>
        <v/>
      </c>
      <c r="L81" s="32">
        <f>IF('Cenas aprēķins'!$I$22="Jā",IFERROR(ROUND($G81/'Vispārīgā informācija'!$F$41*'Administrēšanas izmaksas'!$L$34,2),""),"")</f>
        <v>0</v>
      </c>
      <c r="M81" s="41"/>
      <c r="N81" s="41"/>
      <c r="O81" s="41"/>
      <c r="P81" s="41"/>
      <c r="Q81" s="41"/>
    </row>
    <row r="82" spans="2:17" ht="15.5" hidden="1" outlineLevel="2" x14ac:dyDescent="0.35">
      <c r="B82" s="110">
        <v>45</v>
      </c>
      <c r="C82" s="184"/>
      <c r="D82" s="220"/>
      <c r="E82" s="308"/>
      <c r="F82" s="184"/>
      <c r="G82" s="57">
        <f t="shared" si="1"/>
        <v>0</v>
      </c>
      <c r="H82" s="31" t="str">
        <f>IF('Cenas aprēķins'!$E$22="Jā",IFERROR(ROUND($G82/'Vispārīgā informācija'!$F$41*'Administrēšanas izmaksas'!$H$34,2),""),"")</f>
        <v/>
      </c>
      <c r="I82" s="31" t="str">
        <f>IF('Cenas aprēķins'!$F$22="Jā",IFERROR(ROUND($G82/'Vispārīgā informācija'!$F$41*'Administrēšanas izmaksas'!$I$34,2),""),"")</f>
        <v/>
      </c>
      <c r="J82" s="31" t="str">
        <f>IF('Cenas aprēķins'!$G$22="Jā",IFERROR(ROUND($G82/'Vispārīgā informācija'!$F$41*'Administrēšanas izmaksas'!$J$34,2),""),"")</f>
        <v/>
      </c>
      <c r="K82" s="31" t="str">
        <f>IF('Cenas aprēķins'!$H$22="Jā",IFERROR(ROUND($G82/'Vispārīgā informācija'!$F$41*'Administrēšanas izmaksas'!$K$34,2),""),"")</f>
        <v/>
      </c>
      <c r="L82" s="32">
        <f>IF('Cenas aprēķins'!$I$22="Jā",IFERROR(ROUND($G82/'Vispārīgā informācija'!$F$41*'Administrēšanas izmaksas'!$L$34,2),""),"")</f>
        <v>0</v>
      </c>
      <c r="M82" s="41"/>
      <c r="N82" s="41"/>
      <c r="O82" s="41"/>
      <c r="P82" s="41"/>
      <c r="Q82" s="41"/>
    </row>
    <row r="83" spans="2:17" ht="15.5" hidden="1" outlineLevel="2" x14ac:dyDescent="0.35">
      <c r="B83" s="110">
        <v>46</v>
      </c>
      <c r="C83" s="184"/>
      <c r="D83" s="220"/>
      <c r="E83" s="308"/>
      <c r="F83" s="184"/>
      <c r="G83" s="57">
        <f t="shared" si="1"/>
        <v>0</v>
      </c>
      <c r="H83" s="31" t="str">
        <f>IF('Cenas aprēķins'!$E$22="Jā",IFERROR(ROUND($G83/'Vispārīgā informācija'!$F$41*'Administrēšanas izmaksas'!$H$34,2),""),"")</f>
        <v/>
      </c>
      <c r="I83" s="31" t="str">
        <f>IF('Cenas aprēķins'!$F$22="Jā",IFERROR(ROUND($G83/'Vispārīgā informācija'!$F$41*'Administrēšanas izmaksas'!$I$34,2),""),"")</f>
        <v/>
      </c>
      <c r="J83" s="31" t="str">
        <f>IF('Cenas aprēķins'!$G$22="Jā",IFERROR(ROUND($G83/'Vispārīgā informācija'!$F$41*'Administrēšanas izmaksas'!$J$34,2),""),"")</f>
        <v/>
      </c>
      <c r="K83" s="31" t="str">
        <f>IF('Cenas aprēķins'!$H$22="Jā",IFERROR(ROUND($G83/'Vispārīgā informācija'!$F$41*'Administrēšanas izmaksas'!$K$34,2),""),"")</f>
        <v/>
      </c>
      <c r="L83" s="32">
        <f>IF('Cenas aprēķins'!$I$22="Jā",IFERROR(ROUND($G83/'Vispārīgā informācija'!$F$41*'Administrēšanas izmaksas'!$L$34,2),""),"")</f>
        <v>0</v>
      </c>
      <c r="M83" s="41"/>
      <c r="N83" s="41"/>
      <c r="O83" s="41"/>
      <c r="P83" s="41"/>
      <c r="Q83" s="41"/>
    </row>
    <row r="84" spans="2:17" ht="15.5" hidden="1" outlineLevel="2" x14ac:dyDescent="0.35">
      <c r="B84" s="110">
        <v>47</v>
      </c>
      <c r="C84" s="184"/>
      <c r="D84" s="220"/>
      <c r="E84" s="308"/>
      <c r="F84" s="184"/>
      <c r="G84" s="57">
        <f t="shared" si="1"/>
        <v>0</v>
      </c>
      <c r="H84" s="31" t="str">
        <f>IF('Cenas aprēķins'!$E$22="Jā",IFERROR(ROUND($G84/'Vispārīgā informācija'!$F$41*'Administrēšanas izmaksas'!$H$34,2),""),"")</f>
        <v/>
      </c>
      <c r="I84" s="31" t="str">
        <f>IF('Cenas aprēķins'!$F$22="Jā",IFERROR(ROUND($G84/'Vispārīgā informācija'!$F$41*'Administrēšanas izmaksas'!$I$34,2),""),"")</f>
        <v/>
      </c>
      <c r="J84" s="31" t="str">
        <f>IF('Cenas aprēķins'!$G$22="Jā",IFERROR(ROUND($G84/'Vispārīgā informācija'!$F$41*'Administrēšanas izmaksas'!$J$34,2),""),"")</f>
        <v/>
      </c>
      <c r="K84" s="31" t="str">
        <f>IF('Cenas aprēķins'!$H$22="Jā",IFERROR(ROUND($G84/'Vispārīgā informācija'!$F$41*'Administrēšanas izmaksas'!$K$34,2),""),"")</f>
        <v/>
      </c>
      <c r="L84" s="32">
        <f>IF('Cenas aprēķins'!$I$22="Jā",IFERROR(ROUND($G84/'Vispārīgā informācija'!$F$41*'Administrēšanas izmaksas'!$L$34,2),""),"")</f>
        <v>0</v>
      </c>
      <c r="M84" s="41"/>
      <c r="N84" s="41"/>
      <c r="O84" s="41"/>
      <c r="P84" s="41"/>
      <c r="Q84" s="41"/>
    </row>
    <row r="85" spans="2:17" ht="15.5" hidden="1" outlineLevel="2" x14ac:dyDescent="0.35">
      <c r="B85" s="110">
        <v>48</v>
      </c>
      <c r="C85" s="184"/>
      <c r="D85" s="220"/>
      <c r="E85" s="308"/>
      <c r="F85" s="184"/>
      <c r="G85" s="57">
        <f t="shared" si="1"/>
        <v>0</v>
      </c>
      <c r="H85" s="31" t="str">
        <f>IF('Cenas aprēķins'!$E$22="Jā",IFERROR(ROUND($G85/'Vispārīgā informācija'!$F$41*'Administrēšanas izmaksas'!$H$34,2),""),"")</f>
        <v/>
      </c>
      <c r="I85" s="31" t="str">
        <f>IF('Cenas aprēķins'!$F$22="Jā",IFERROR(ROUND($G85/'Vispārīgā informācija'!$F$41*'Administrēšanas izmaksas'!$I$34,2),""),"")</f>
        <v/>
      </c>
      <c r="J85" s="31" t="str">
        <f>IF('Cenas aprēķins'!$G$22="Jā",IFERROR(ROUND($G85/'Vispārīgā informācija'!$F$41*'Administrēšanas izmaksas'!$J$34,2),""),"")</f>
        <v/>
      </c>
      <c r="K85" s="31" t="str">
        <f>IF('Cenas aprēķins'!$H$22="Jā",IFERROR(ROUND($G85/'Vispārīgā informācija'!$F$41*'Administrēšanas izmaksas'!$K$34,2),""),"")</f>
        <v/>
      </c>
      <c r="L85" s="32">
        <f>IF('Cenas aprēķins'!$I$22="Jā",IFERROR(ROUND($G85/'Vispārīgā informācija'!$F$41*'Administrēšanas izmaksas'!$L$34,2),""),"")</f>
        <v>0</v>
      </c>
      <c r="M85" s="41"/>
      <c r="N85" s="41"/>
      <c r="O85" s="41"/>
      <c r="P85" s="41"/>
      <c r="Q85" s="41"/>
    </row>
    <row r="86" spans="2:17" ht="15.5" hidden="1" outlineLevel="2" x14ac:dyDescent="0.35">
      <c r="B86" s="110">
        <v>49</v>
      </c>
      <c r="C86" s="184"/>
      <c r="D86" s="220"/>
      <c r="E86" s="308"/>
      <c r="F86" s="184"/>
      <c r="G86" s="57">
        <f t="shared" ref="G86" si="2">E86*F86</f>
        <v>0</v>
      </c>
      <c r="H86" s="31" t="str">
        <f>IF('Cenas aprēķins'!$E$22="Jā",IFERROR(ROUND($G86/'Vispārīgā informācija'!$F$41*'Administrēšanas izmaksas'!$H$34,2),""),"")</f>
        <v/>
      </c>
      <c r="I86" s="31" t="str">
        <f>IF('Cenas aprēķins'!$F$22="Jā",IFERROR(ROUND($G86/'Vispārīgā informācija'!$F$41*'Administrēšanas izmaksas'!$I$34,2),""),"")</f>
        <v/>
      </c>
      <c r="J86" s="31" t="str">
        <f>IF('Cenas aprēķins'!$G$22="Jā",IFERROR(ROUND($G86/'Vispārīgā informācija'!$F$41*'Administrēšanas izmaksas'!$J$34,2),""),"")</f>
        <v/>
      </c>
      <c r="K86" s="31" t="str">
        <f>IF('Cenas aprēķins'!$H$22="Jā",IFERROR(ROUND($G86/'Vispārīgā informācija'!$F$41*'Administrēšanas izmaksas'!$K$34,2),""),"")</f>
        <v/>
      </c>
      <c r="L86" s="32">
        <f>IF('Cenas aprēķins'!$I$22="Jā",IFERROR(ROUND($G86/'Vispārīgā informācija'!$F$41*'Administrēšanas izmaksas'!$L$34,2),""),"")</f>
        <v>0</v>
      </c>
      <c r="M86" s="41"/>
      <c r="N86" s="41"/>
      <c r="O86" s="41"/>
      <c r="P86" s="41"/>
      <c r="Q86" s="41"/>
    </row>
    <row r="87" spans="2:17" ht="16" hidden="1" outlineLevel="2" thickBot="1" x14ac:dyDescent="0.4">
      <c r="B87" s="111">
        <v>50</v>
      </c>
      <c r="C87" s="187"/>
      <c r="D87" s="221"/>
      <c r="E87" s="309"/>
      <c r="F87" s="187"/>
      <c r="G87" s="58">
        <f t="shared" si="1"/>
        <v>0</v>
      </c>
      <c r="H87" s="34" t="str">
        <f>IF('Cenas aprēķins'!$E$22="Jā",IFERROR(ROUND($G87/'Vispārīgā informācija'!$F$41*'Administrēšanas izmaksas'!$H$34,2),""),"")</f>
        <v/>
      </c>
      <c r="I87" s="34" t="str">
        <f>IF('Cenas aprēķins'!$F$22="Jā",IFERROR(ROUND($G87/'Vispārīgā informācija'!$F$41*'Administrēšanas izmaksas'!$I$34,2),""),"")</f>
        <v/>
      </c>
      <c r="J87" s="34" t="str">
        <f>IF('Cenas aprēķins'!$G$22="Jā",IFERROR(ROUND($G87/'Vispārīgā informācija'!$F$41*'Administrēšanas izmaksas'!$J$34,2),""),"")</f>
        <v/>
      </c>
      <c r="K87" s="34" t="str">
        <f>IF('Cenas aprēķins'!$H$22="Jā",IFERROR(ROUND($G87/'Vispārīgā informācija'!$F$41*'Administrēšanas izmaksas'!$K$34,2),""),"")</f>
        <v/>
      </c>
      <c r="L87" s="35">
        <f>IF('Cenas aprēķins'!$I$22="Jā",IFERROR(ROUND($G87/'Vispārīgā informācija'!$F$41*'Administrēšanas izmaksas'!$L$34,2),""),"")</f>
        <v>0</v>
      </c>
      <c r="M87" s="41"/>
      <c r="N87" s="41"/>
      <c r="O87" s="41"/>
      <c r="P87" s="41"/>
      <c r="Q87" s="41"/>
    </row>
    <row r="88" spans="2:17" ht="15.5" x14ac:dyDescent="0.35">
      <c r="B88" s="41"/>
      <c r="C88" s="41"/>
      <c r="D88" s="256"/>
      <c r="E88" s="41"/>
      <c r="F88" s="41"/>
      <c r="G88" s="41"/>
      <c r="H88" s="41"/>
      <c r="I88" s="41"/>
      <c r="J88" s="41"/>
      <c r="K88" s="41"/>
      <c r="L88" s="41"/>
      <c r="M88" s="41"/>
      <c r="N88" s="41"/>
      <c r="O88" s="41"/>
      <c r="P88" s="41"/>
      <c r="Q88" s="41"/>
    </row>
    <row r="89" spans="2:17" ht="15.5" x14ac:dyDescent="0.35">
      <c r="B89" s="41"/>
      <c r="C89" s="41"/>
      <c r="D89" s="256"/>
      <c r="E89" s="41"/>
      <c r="F89" s="41"/>
      <c r="G89" s="41"/>
      <c r="H89" s="41"/>
      <c r="I89" s="41"/>
      <c r="J89" s="41"/>
      <c r="K89" s="41"/>
      <c r="L89" s="41"/>
      <c r="M89" s="41"/>
      <c r="N89" s="41"/>
      <c r="O89" s="41"/>
      <c r="P89" s="41"/>
      <c r="Q89" s="41"/>
    </row>
    <row r="90" spans="2:17" ht="15.5" x14ac:dyDescent="0.35">
      <c r="B90" s="41"/>
      <c r="C90" s="41"/>
      <c r="D90" s="256"/>
      <c r="E90" s="41"/>
      <c r="F90" s="41"/>
      <c r="G90" s="41"/>
      <c r="H90" s="41"/>
      <c r="I90" s="41"/>
      <c r="J90" s="41"/>
      <c r="K90" s="41"/>
      <c r="L90" s="41"/>
      <c r="M90" s="41"/>
      <c r="N90" s="41"/>
      <c r="O90" s="41"/>
      <c r="P90" s="41"/>
      <c r="Q90" s="41"/>
    </row>
    <row r="91" spans="2:17" ht="15.5" x14ac:dyDescent="0.35">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topLeftCell="A68" workbookViewId="0">
      <selection activeCell="C87" sqref="C87"/>
    </sheetView>
  </sheetViews>
  <sheetFormatPr defaultColWidth="9.1796875" defaultRowHeight="12.5" x14ac:dyDescent="0.25"/>
  <cols>
    <col min="1" max="1" width="9.1796875" style="81"/>
    <col min="2" max="2" width="66.7265625" style="81" customWidth="1"/>
    <col min="3" max="3" width="10.54296875" style="81" customWidth="1"/>
    <col min="4" max="4" width="12.81640625" style="81" customWidth="1"/>
    <col min="5" max="5" width="11.26953125" style="81" customWidth="1"/>
    <col min="6" max="6" width="13.81640625" style="81" customWidth="1"/>
    <col min="7" max="16384" width="9.1796875" style="81"/>
  </cols>
  <sheetData>
    <row r="2" spans="2:13" ht="20.5" x14ac:dyDescent="0.45">
      <c r="B2" s="83" t="s">
        <v>10</v>
      </c>
      <c r="C2" s="84" t="str">
        <f>Titullapa!$B$6</f>
        <v>Speciālista konsultācija</v>
      </c>
      <c r="D2" s="82"/>
      <c r="E2" s="82"/>
      <c r="F2" s="82"/>
    </row>
    <row r="3" spans="2:13" ht="20.5" x14ac:dyDescent="0.45">
      <c r="B3" s="83" t="s">
        <v>11</v>
      </c>
      <c r="C3" s="84" t="str">
        <f>Saturs!C15</f>
        <v>VII Modulis: Transporta izmaksas</v>
      </c>
      <c r="D3" s="82"/>
      <c r="E3" s="82"/>
      <c r="F3" s="82"/>
    </row>
    <row r="4" spans="2:13" ht="20.5" x14ac:dyDescent="0.45">
      <c r="B4" s="129" t="s">
        <v>12</v>
      </c>
      <c r="C4" s="84"/>
      <c r="D4" s="82"/>
      <c r="E4" s="82"/>
      <c r="F4" s="82"/>
    </row>
    <row r="5" spans="2:13" ht="20.5" x14ac:dyDescent="0.45">
      <c r="B5" s="82"/>
      <c r="C5" s="82"/>
      <c r="D5" s="82"/>
      <c r="E5" s="82"/>
      <c r="F5" s="82"/>
    </row>
    <row r="6" spans="2:13" ht="20.5" x14ac:dyDescent="0.45">
      <c r="B6" s="88" t="s">
        <v>14</v>
      </c>
      <c r="C6" s="82"/>
      <c r="D6" s="82"/>
      <c r="E6" s="82"/>
      <c r="F6" s="82"/>
    </row>
    <row r="7" spans="2:13" ht="15.5" x14ac:dyDescent="0.35">
      <c r="C7" s="89" t="s">
        <v>15</v>
      </c>
      <c r="D7" s="41" t="s">
        <v>18</v>
      </c>
      <c r="E7" s="41"/>
      <c r="F7" s="41"/>
      <c r="G7" s="41"/>
      <c r="H7" s="41"/>
      <c r="I7" s="41"/>
      <c r="J7" s="41"/>
      <c r="K7" s="41"/>
      <c r="L7" s="41"/>
      <c r="M7" s="41"/>
    </row>
    <row r="8" spans="2:13" ht="15.5" x14ac:dyDescent="0.35">
      <c r="C8" s="90" t="s">
        <v>16</v>
      </c>
      <c r="D8" s="41" t="s">
        <v>270</v>
      </c>
      <c r="E8" s="41"/>
      <c r="F8" s="41"/>
      <c r="G8" s="41"/>
      <c r="H8" s="41"/>
      <c r="I8" s="41"/>
      <c r="J8" s="41"/>
      <c r="K8" s="41"/>
      <c r="L8" s="41"/>
      <c r="M8" s="41"/>
    </row>
    <row r="9" spans="2:13" ht="15.5" x14ac:dyDescent="0.35">
      <c r="C9" s="91" t="s">
        <v>17</v>
      </c>
      <c r="D9" s="41" t="s">
        <v>271</v>
      </c>
      <c r="E9" s="41"/>
      <c r="F9" s="41"/>
      <c r="G9" s="41"/>
      <c r="H9" s="41"/>
      <c r="I9" s="41"/>
      <c r="J9" s="41"/>
      <c r="K9" s="41"/>
      <c r="L9" s="41"/>
      <c r="M9" s="41"/>
    </row>
    <row r="11" spans="2:13" ht="17.5" x14ac:dyDescent="0.35">
      <c r="B11" s="88" t="s">
        <v>49</v>
      </c>
    </row>
    <row r="12" spans="2:13" ht="13" thickBot="1" x14ac:dyDescent="0.3"/>
    <row r="13" spans="2:13" ht="13.15" customHeight="1" x14ac:dyDescent="0.25">
      <c r="B13" s="333" t="s">
        <v>310</v>
      </c>
      <c r="C13" s="334"/>
      <c r="D13" s="334"/>
      <c r="E13" s="334"/>
      <c r="F13" s="334"/>
      <c r="G13" s="334"/>
      <c r="H13" s="334"/>
      <c r="I13" s="334"/>
      <c r="J13" s="334"/>
      <c r="K13" s="335"/>
    </row>
    <row r="14" spans="2:13" ht="13.15" customHeight="1" x14ac:dyDescent="0.25">
      <c r="B14" s="336"/>
      <c r="C14" s="337"/>
      <c r="D14" s="337"/>
      <c r="E14" s="337"/>
      <c r="F14" s="337"/>
      <c r="G14" s="337"/>
      <c r="H14" s="337"/>
      <c r="I14" s="337"/>
      <c r="J14" s="337"/>
      <c r="K14" s="338"/>
    </row>
    <row r="15" spans="2:13" ht="13.15" customHeight="1" x14ac:dyDescent="0.25">
      <c r="B15" s="336"/>
      <c r="C15" s="337"/>
      <c r="D15" s="337"/>
      <c r="E15" s="337"/>
      <c r="F15" s="337"/>
      <c r="G15" s="337"/>
      <c r="H15" s="337"/>
      <c r="I15" s="337"/>
      <c r="J15" s="337"/>
      <c r="K15" s="338"/>
    </row>
    <row r="16" spans="2:13" ht="13.15" customHeight="1" x14ac:dyDescent="0.25">
      <c r="B16" s="336"/>
      <c r="C16" s="337"/>
      <c r="D16" s="337"/>
      <c r="E16" s="337"/>
      <c r="F16" s="337"/>
      <c r="G16" s="337"/>
      <c r="H16" s="337"/>
      <c r="I16" s="337"/>
      <c r="J16" s="337"/>
      <c r="K16" s="338"/>
    </row>
    <row r="17" spans="2:12" ht="13.15" customHeight="1" x14ac:dyDescent="0.25">
      <c r="B17" s="336"/>
      <c r="C17" s="337"/>
      <c r="D17" s="337"/>
      <c r="E17" s="337"/>
      <c r="F17" s="337"/>
      <c r="G17" s="337"/>
      <c r="H17" s="337"/>
      <c r="I17" s="337"/>
      <c r="J17" s="337"/>
      <c r="K17" s="338"/>
    </row>
    <row r="18" spans="2:12" ht="13.15" customHeight="1" x14ac:dyDescent="0.25">
      <c r="B18" s="336"/>
      <c r="C18" s="337"/>
      <c r="D18" s="337"/>
      <c r="E18" s="337"/>
      <c r="F18" s="337"/>
      <c r="G18" s="337"/>
      <c r="H18" s="337"/>
      <c r="I18" s="337"/>
      <c r="J18" s="337"/>
      <c r="K18" s="338"/>
    </row>
    <row r="19" spans="2:12" ht="13.9" customHeight="1" thickBot="1" x14ac:dyDescent="0.3">
      <c r="B19" s="339"/>
      <c r="C19" s="340"/>
      <c r="D19" s="340"/>
      <c r="E19" s="340"/>
      <c r="F19" s="340"/>
      <c r="G19" s="340"/>
      <c r="H19" s="340"/>
      <c r="I19" s="340"/>
      <c r="J19" s="340"/>
      <c r="K19" s="341"/>
    </row>
    <row r="22" spans="2:12" ht="17.5" x14ac:dyDescent="0.35">
      <c r="B22" s="92" t="s">
        <v>204</v>
      </c>
      <c r="C22" s="201"/>
      <c r="D22" s="201"/>
      <c r="E22" s="41"/>
      <c r="F22" s="41"/>
      <c r="G22" s="41"/>
      <c r="H22" s="41"/>
      <c r="I22" s="41"/>
      <c r="J22" s="41"/>
      <c r="K22" s="41"/>
    </row>
    <row r="23" spans="2:12" ht="16" thickBot="1" x14ac:dyDescent="0.4">
      <c r="B23" s="41"/>
      <c r="C23" s="41"/>
      <c r="D23" s="41"/>
      <c r="E23" s="41"/>
      <c r="F23" s="41"/>
      <c r="G23" s="41"/>
      <c r="H23" s="41"/>
      <c r="I23" s="41"/>
      <c r="J23" s="41"/>
      <c r="K23" s="41"/>
    </row>
    <row r="24" spans="2:12" ht="31.5" thickBot="1" x14ac:dyDescent="0.4">
      <c r="B24" s="259" t="s">
        <v>153</v>
      </c>
      <c r="C24" s="260" t="s">
        <v>154</v>
      </c>
      <c r="D24" s="260" t="s">
        <v>155</v>
      </c>
      <c r="E24" s="261" t="s">
        <v>74</v>
      </c>
      <c r="F24" s="41"/>
      <c r="G24" s="41"/>
      <c r="H24" s="41"/>
      <c r="I24" s="41"/>
      <c r="J24" s="41"/>
      <c r="K24" s="41"/>
    </row>
    <row r="25" spans="2:12" ht="16" thickBot="1" x14ac:dyDescent="0.4">
      <c r="B25" s="252">
        <v>1</v>
      </c>
      <c r="C25" s="253">
        <v>2</v>
      </c>
      <c r="D25" s="253">
        <v>3</v>
      </c>
      <c r="E25" s="254">
        <v>4</v>
      </c>
      <c r="F25" s="41"/>
      <c r="G25" s="41"/>
      <c r="H25" s="41"/>
      <c r="I25" s="41"/>
      <c r="J25" s="41"/>
      <c r="K25" s="41"/>
    </row>
    <row r="26" spans="2:12" ht="15.75" customHeight="1" x14ac:dyDescent="0.35">
      <c r="B26" s="110" t="s">
        <v>156</v>
      </c>
      <c r="C26" s="186"/>
      <c r="D26" s="184"/>
      <c r="E26" s="32">
        <f>IFERROR(IF(C26="Jā",((C58*C46/100)+(IF(B52="Automašīnas iegādes vērtība, EUR",C52/C51,C52*C50*12/C51))+((C47+C48+C49)*C50/C51))*C57,0),"")</f>
        <v>0</v>
      </c>
      <c r="F26" s="41"/>
      <c r="G26" s="355" t="s">
        <v>315</v>
      </c>
      <c r="H26" s="356"/>
      <c r="I26" s="356"/>
      <c r="J26" s="356"/>
      <c r="K26" s="356"/>
      <c r="L26" s="357"/>
    </row>
    <row r="27" spans="2:12" ht="15.5" x14ac:dyDescent="0.35">
      <c r="B27" s="110" t="s">
        <v>144</v>
      </c>
      <c r="C27" s="186"/>
      <c r="D27" s="41"/>
      <c r="E27" s="32">
        <f>IFERROR(IF(C27="Jā",G67*C56,0),"")</f>
        <v>0</v>
      </c>
      <c r="F27" s="41"/>
      <c r="G27" s="358"/>
      <c r="H27" s="359"/>
      <c r="I27" s="359"/>
      <c r="J27" s="359"/>
      <c r="K27" s="359"/>
      <c r="L27" s="360"/>
    </row>
    <row r="28" spans="2:12" ht="15.75" customHeight="1" x14ac:dyDescent="0.35">
      <c r="B28" s="110" t="s">
        <v>184</v>
      </c>
      <c r="C28" s="186"/>
      <c r="D28" s="41"/>
      <c r="E28" s="32">
        <f>IFERROR(IF(C28="Jā",G68*C56,0),"")</f>
        <v>0</v>
      </c>
      <c r="F28" s="41"/>
      <c r="G28" s="358"/>
      <c r="H28" s="359"/>
      <c r="I28" s="359"/>
      <c r="J28" s="359"/>
      <c r="K28" s="359"/>
      <c r="L28" s="360"/>
    </row>
    <row r="29" spans="2:12" ht="15.75" customHeight="1" x14ac:dyDescent="0.35">
      <c r="B29" s="110" t="s">
        <v>145</v>
      </c>
      <c r="C29" s="186"/>
      <c r="D29" s="184"/>
      <c r="E29" s="32">
        <v>0</v>
      </c>
      <c r="F29" s="41"/>
      <c r="G29" s="358"/>
      <c r="H29" s="359"/>
      <c r="I29" s="359"/>
      <c r="J29" s="359"/>
      <c r="K29" s="359"/>
      <c r="L29" s="360"/>
    </row>
    <row r="30" spans="2:12" ht="15.75" customHeight="1" thickBot="1" x14ac:dyDescent="0.4">
      <c r="B30" s="110" t="s">
        <v>146</v>
      </c>
      <c r="C30" s="186" t="s">
        <v>84</v>
      </c>
      <c r="D30" s="41"/>
      <c r="E30" s="32">
        <f>IFERROR(IF(C30="Jā",SUM(E79:E81),0),"")</f>
        <v>3</v>
      </c>
      <c r="F30" s="41"/>
      <c r="G30" s="361"/>
      <c r="H30" s="362"/>
      <c r="I30" s="362"/>
      <c r="J30" s="362"/>
      <c r="K30" s="362"/>
      <c r="L30" s="363"/>
    </row>
    <row r="31" spans="2:12" ht="15.5" x14ac:dyDescent="0.35">
      <c r="B31" s="110" t="s">
        <v>157</v>
      </c>
      <c r="C31" s="186"/>
      <c r="D31" s="184"/>
      <c r="E31" s="32">
        <f>IFERROR(IF(C31="Jā",D31*E87,0),"")</f>
        <v>0</v>
      </c>
      <c r="F31" s="41"/>
      <c r="G31" s="41"/>
      <c r="H31" s="41"/>
      <c r="I31" s="41"/>
      <c r="J31" s="41"/>
      <c r="K31" s="41"/>
      <c r="L31" s="41"/>
    </row>
    <row r="32" spans="2:12" ht="16" thickBot="1" x14ac:dyDescent="0.4">
      <c r="B32" s="111" t="s">
        <v>158</v>
      </c>
      <c r="C32" s="189"/>
      <c r="D32" s="187"/>
      <c r="E32" s="35">
        <f>IFERROR(IF(C32="Jā",D32*C88,0),"")</f>
        <v>0</v>
      </c>
      <c r="F32" s="41"/>
      <c r="G32" s="41"/>
      <c r="H32" s="41"/>
      <c r="I32" s="41"/>
      <c r="J32" s="41"/>
      <c r="K32" s="41"/>
      <c r="L32" s="41"/>
    </row>
    <row r="33" spans="2:11" ht="15.5" x14ac:dyDescent="0.35">
      <c r="B33" s="41"/>
      <c r="C33" s="41"/>
      <c r="D33" s="41"/>
      <c r="E33" s="41"/>
      <c r="F33" s="41"/>
      <c r="G33" s="41"/>
      <c r="H33" s="41"/>
      <c r="I33" s="41"/>
      <c r="J33" s="41"/>
      <c r="K33" s="41"/>
    </row>
    <row r="34" spans="2:11" ht="16" thickBot="1" x14ac:dyDescent="0.4">
      <c r="B34" s="41"/>
      <c r="C34" s="41"/>
      <c r="D34" s="41"/>
      <c r="E34" s="41"/>
      <c r="F34" s="41"/>
      <c r="G34" s="41"/>
      <c r="H34" s="41"/>
      <c r="I34" s="41"/>
      <c r="J34" s="41"/>
      <c r="K34" s="41"/>
    </row>
    <row r="35" spans="2:11" ht="15.65" customHeight="1" x14ac:dyDescent="0.25">
      <c r="B35" s="333" t="s">
        <v>287</v>
      </c>
      <c r="C35" s="334"/>
      <c r="D35" s="334"/>
      <c r="E35" s="335"/>
      <c r="F35" s="262"/>
      <c r="G35" s="262"/>
      <c r="H35" s="262"/>
      <c r="I35" s="262"/>
      <c r="J35" s="262"/>
      <c r="K35" s="262"/>
    </row>
    <row r="36" spans="2:11" ht="14.5" customHeight="1" x14ac:dyDescent="0.25">
      <c r="B36" s="336"/>
      <c r="C36" s="337"/>
      <c r="D36" s="337"/>
      <c r="E36" s="338"/>
      <c r="F36" s="262"/>
      <c r="G36" s="262"/>
      <c r="H36" s="262"/>
      <c r="I36" s="262"/>
      <c r="J36" s="262"/>
      <c r="K36" s="262"/>
    </row>
    <row r="37" spans="2:11" ht="20.5" customHeight="1" thickBot="1" x14ac:dyDescent="0.3">
      <c r="B37" s="339"/>
      <c r="C37" s="340"/>
      <c r="D37" s="340"/>
      <c r="E37" s="341"/>
      <c r="F37" s="262"/>
      <c r="G37" s="262"/>
      <c r="H37" s="262"/>
      <c r="I37" s="262"/>
      <c r="J37" s="262"/>
      <c r="K37" s="262"/>
    </row>
    <row r="38" spans="2:11" ht="15.5" x14ac:dyDescent="0.35">
      <c r="B38" s="41"/>
      <c r="C38" s="41"/>
      <c r="D38" s="41"/>
      <c r="E38" s="41"/>
      <c r="F38" s="41"/>
      <c r="G38" s="41"/>
      <c r="H38" s="41"/>
      <c r="I38" s="41"/>
      <c r="J38" s="41"/>
      <c r="K38" s="41"/>
    </row>
    <row r="39" spans="2:11" ht="17.5" x14ac:dyDescent="0.35">
      <c r="B39" s="92" t="s">
        <v>162</v>
      </c>
      <c r="C39" s="41"/>
      <c r="D39" s="41"/>
      <c r="E39" s="41"/>
      <c r="F39" s="41"/>
      <c r="G39" s="41"/>
      <c r="H39" s="41"/>
      <c r="I39" s="41"/>
      <c r="J39" s="41"/>
      <c r="K39" s="41"/>
    </row>
    <row r="40" spans="2:11" ht="16" thickBot="1" x14ac:dyDescent="0.4">
      <c r="B40" s="41"/>
      <c r="C40" s="41"/>
      <c r="D40" s="41"/>
      <c r="E40" s="41"/>
      <c r="F40" s="41"/>
      <c r="G40" s="41"/>
      <c r="H40" s="41"/>
      <c r="I40" s="41"/>
      <c r="J40" s="41"/>
      <c r="K40" s="41"/>
    </row>
    <row r="41" spans="2:11" ht="16" thickBot="1" x14ac:dyDescent="0.4">
      <c r="B41" s="41" t="s">
        <v>147</v>
      </c>
      <c r="C41" s="128"/>
      <c r="D41" s="41"/>
      <c r="E41" s="41"/>
      <c r="F41" s="41"/>
      <c r="G41" s="41"/>
      <c r="H41" s="41"/>
      <c r="I41" s="41"/>
      <c r="J41" s="41"/>
      <c r="K41" s="41"/>
    </row>
    <row r="42" spans="2:11" ht="16" thickBot="1" x14ac:dyDescent="0.4">
      <c r="B42" s="41" t="s">
        <v>148</v>
      </c>
      <c r="C42" s="128"/>
      <c r="D42" s="41"/>
      <c r="E42" s="41"/>
      <c r="F42" s="41"/>
      <c r="G42" s="41"/>
      <c r="H42" s="41"/>
      <c r="I42" s="41"/>
      <c r="J42" s="41"/>
      <c r="K42" s="41"/>
    </row>
    <row r="43" spans="2:11" ht="16" thickBot="1" x14ac:dyDescent="0.4">
      <c r="B43" s="41" t="s">
        <v>163</v>
      </c>
      <c r="C43" s="128"/>
      <c r="D43" s="41"/>
      <c r="E43" s="41"/>
      <c r="F43" s="41"/>
      <c r="G43" s="41"/>
      <c r="H43" s="41"/>
      <c r="I43" s="41"/>
      <c r="J43" s="41"/>
      <c r="K43" s="41"/>
    </row>
    <row r="44" spans="2:11" ht="16" thickBot="1" x14ac:dyDescent="0.4">
      <c r="B44" s="41" t="s">
        <v>182</v>
      </c>
      <c r="C44" s="128"/>
      <c r="D44" s="41"/>
      <c r="E44" s="41"/>
      <c r="F44" s="41"/>
      <c r="G44" s="41"/>
      <c r="H44" s="41"/>
      <c r="I44" s="41"/>
      <c r="J44" s="41"/>
      <c r="K44" s="41"/>
    </row>
    <row r="45" spans="2:11" ht="16" thickBot="1" x14ac:dyDescent="0.4">
      <c r="B45" s="41" t="s">
        <v>149</v>
      </c>
      <c r="C45" s="274"/>
      <c r="D45" s="41"/>
      <c r="E45" s="41"/>
      <c r="F45" s="41"/>
      <c r="G45" s="41"/>
      <c r="H45" s="41"/>
      <c r="I45" s="41"/>
      <c r="J45" s="41"/>
      <c r="K45" s="41"/>
    </row>
    <row r="46" spans="2:11" ht="16" thickBot="1" x14ac:dyDescent="0.4">
      <c r="B46" s="41" t="s">
        <v>311</v>
      </c>
      <c r="C46" s="128"/>
      <c r="D46" s="41" t="str">
        <f>IFERROR(VLOOKUP(C45,'datu lapa'!B:D,3,0),"")</f>
        <v/>
      </c>
      <c r="E46" s="41"/>
      <c r="F46" s="41"/>
      <c r="G46" s="41"/>
      <c r="H46" s="41"/>
      <c r="I46" s="41"/>
      <c r="J46" s="41"/>
      <c r="K46" s="41"/>
    </row>
    <row r="47" spans="2:11" ht="16" thickBot="1" x14ac:dyDescent="0.4">
      <c r="B47" s="41" t="s">
        <v>181</v>
      </c>
      <c r="C47" s="128"/>
      <c r="D47" s="41"/>
      <c r="E47" s="41"/>
      <c r="F47" s="41"/>
      <c r="G47" s="41"/>
      <c r="H47" s="41"/>
      <c r="I47" s="41"/>
      <c r="J47" s="41"/>
      <c r="K47" s="41"/>
    </row>
    <row r="48" spans="2:11" ht="16" thickBot="1" x14ac:dyDescent="0.4">
      <c r="B48" s="41" t="s">
        <v>179</v>
      </c>
      <c r="C48" s="128"/>
      <c r="D48" s="41"/>
      <c r="E48" s="41"/>
      <c r="F48" s="41"/>
      <c r="G48" s="41"/>
      <c r="H48" s="41"/>
      <c r="I48" s="41"/>
      <c r="J48" s="41"/>
      <c r="K48" s="41"/>
    </row>
    <row r="49" spans="2:11" ht="16" thickBot="1" x14ac:dyDescent="0.4">
      <c r="B49" s="41" t="s">
        <v>178</v>
      </c>
      <c r="C49" s="128"/>
      <c r="D49" s="41"/>
      <c r="E49" s="41"/>
      <c r="F49" s="41"/>
      <c r="G49" s="41"/>
      <c r="H49" s="41"/>
      <c r="I49" s="41"/>
      <c r="J49" s="41"/>
      <c r="K49" s="41"/>
    </row>
    <row r="50" spans="2:11" ht="16" thickBot="1" x14ac:dyDescent="0.4">
      <c r="B50" s="41" t="s">
        <v>164</v>
      </c>
      <c r="C50" s="128"/>
      <c r="D50" s="41"/>
      <c r="E50" s="41"/>
      <c r="F50" s="41"/>
      <c r="G50" s="41"/>
      <c r="H50" s="41"/>
      <c r="I50" s="41"/>
      <c r="J50" s="41"/>
      <c r="K50" s="41"/>
    </row>
    <row r="51" spans="2:11" ht="16" thickBot="1" x14ac:dyDescent="0.4">
      <c r="B51" s="41" t="s">
        <v>180</v>
      </c>
      <c r="C51" s="128"/>
      <c r="D51" s="41"/>
      <c r="E51" s="41"/>
      <c r="F51" s="41"/>
      <c r="G51" s="41"/>
      <c r="H51" s="41"/>
      <c r="I51" s="41"/>
      <c r="J51" s="41"/>
      <c r="K51" s="41"/>
    </row>
    <row r="52" spans="2:11" ht="16" thickBot="1" x14ac:dyDescent="0.4">
      <c r="B52" s="274" t="s">
        <v>166</v>
      </c>
      <c r="C52" s="128"/>
      <c r="D52" s="41"/>
      <c r="E52" s="41"/>
      <c r="F52" s="41"/>
      <c r="G52" s="41"/>
      <c r="H52" s="41"/>
      <c r="I52" s="41"/>
      <c r="J52" s="41"/>
      <c r="K52" s="41"/>
    </row>
    <row r="53" spans="2:11" ht="15.5" x14ac:dyDescent="0.35">
      <c r="B53" s="41"/>
      <c r="C53" s="41"/>
      <c r="D53" s="41"/>
      <c r="E53" s="41"/>
      <c r="F53" s="41"/>
      <c r="G53" s="41"/>
      <c r="H53" s="41"/>
      <c r="I53" s="41"/>
      <c r="J53" s="41"/>
      <c r="K53" s="41"/>
    </row>
    <row r="54" spans="2:11" ht="17.5" x14ac:dyDescent="0.35">
      <c r="B54" s="92" t="s">
        <v>174</v>
      </c>
      <c r="C54" s="41"/>
      <c r="D54" s="41"/>
      <c r="E54" s="41"/>
      <c r="F54" s="41"/>
      <c r="G54" s="41"/>
      <c r="H54" s="41"/>
      <c r="I54" s="41"/>
      <c r="J54" s="41"/>
      <c r="K54" s="41"/>
    </row>
    <row r="55" spans="2:11" ht="16" thickBot="1" x14ac:dyDescent="0.4">
      <c r="B55" s="41"/>
      <c r="C55" s="41"/>
      <c r="D55" s="41"/>
      <c r="E55" s="41"/>
      <c r="F55" s="41"/>
      <c r="G55" s="41"/>
      <c r="H55" s="41"/>
      <c r="I55" s="41"/>
      <c r="J55" s="41"/>
      <c r="K55" s="41"/>
    </row>
    <row r="56" spans="2:11" ht="16" thickBot="1" x14ac:dyDescent="0.4">
      <c r="B56" s="41" t="s">
        <v>175</v>
      </c>
      <c r="C56" s="128"/>
      <c r="D56" s="41"/>
      <c r="E56" s="41"/>
      <c r="F56" s="41"/>
      <c r="G56" s="41"/>
      <c r="H56" s="41"/>
      <c r="I56" s="41"/>
      <c r="J56" s="41"/>
      <c r="K56" s="41"/>
    </row>
    <row r="57" spans="2:11" ht="16" thickBot="1" x14ac:dyDescent="0.4">
      <c r="B57" s="41" t="s">
        <v>176</v>
      </c>
      <c r="C57" s="128"/>
      <c r="D57" s="41"/>
      <c r="E57" s="41"/>
      <c r="F57" s="41"/>
      <c r="G57" s="41"/>
      <c r="H57" s="41"/>
      <c r="I57" s="41"/>
      <c r="J57" s="41"/>
      <c r="K57" s="41"/>
    </row>
    <row r="58" spans="2:11" ht="16" thickBot="1" x14ac:dyDescent="0.4">
      <c r="B58" s="41" t="s">
        <v>177</v>
      </c>
      <c r="C58" s="128"/>
      <c r="D58" s="41" t="str">
        <f>IFERROR(VLOOKUP(C45,'datu lapa'!B:D,2,0),"")</f>
        <v/>
      </c>
      <c r="E58" s="41"/>
      <c r="F58" s="41"/>
      <c r="G58" s="41"/>
      <c r="H58" s="41"/>
      <c r="I58" s="41"/>
      <c r="J58" s="41"/>
      <c r="K58" s="41"/>
    </row>
    <row r="59" spans="2:11" ht="16" thickBot="1" x14ac:dyDescent="0.4">
      <c r="B59" s="41"/>
      <c r="C59" s="41"/>
      <c r="D59" s="41"/>
      <c r="E59" s="41"/>
      <c r="F59" s="41"/>
      <c r="G59" s="41"/>
      <c r="H59" s="41"/>
      <c r="I59" s="41"/>
      <c r="J59" s="41"/>
      <c r="K59" s="41"/>
    </row>
    <row r="60" spans="2:11" ht="15.65" customHeight="1" x14ac:dyDescent="0.25">
      <c r="B60" s="333" t="s">
        <v>288</v>
      </c>
      <c r="C60" s="334"/>
      <c r="D60" s="334"/>
      <c r="E60" s="335"/>
      <c r="F60" s="262"/>
      <c r="G60" s="262"/>
      <c r="H60" s="262"/>
      <c r="I60" s="262"/>
      <c r="J60" s="262"/>
      <c r="K60" s="262"/>
    </row>
    <row r="61" spans="2:11" ht="14.5" customHeight="1" thickBot="1" x14ac:dyDescent="0.3">
      <c r="B61" s="339"/>
      <c r="C61" s="340"/>
      <c r="D61" s="340"/>
      <c r="E61" s="341"/>
      <c r="F61" s="262"/>
      <c r="G61" s="262"/>
      <c r="H61" s="262"/>
      <c r="I61" s="262"/>
      <c r="J61" s="262"/>
      <c r="K61" s="262"/>
    </row>
    <row r="62" spans="2:11" ht="15.5" x14ac:dyDescent="0.35">
      <c r="B62" s="41"/>
      <c r="C62" s="41"/>
      <c r="D62" s="41"/>
      <c r="E62" s="41"/>
      <c r="F62" s="41"/>
      <c r="G62" s="41"/>
      <c r="H62" s="41"/>
      <c r="I62" s="41"/>
      <c r="J62" s="41"/>
      <c r="K62" s="41"/>
    </row>
    <row r="63" spans="2:11" ht="17.5" x14ac:dyDescent="0.35">
      <c r="B63" s="92" t="s">
        <v>205</v>
      </c>
      <c r="C63" s="201"/>
      <c r="D63" s="201"/>
      <c r="E63" s="132"/>
      <c r="F63" s="41"/>
      <c r="G63" s="41"/>
      <c r="H63" s="41"/>
      <c r="I63" s="41"/>
      <c r="J63" s="41"/>
      <c r="K63" s="41"/>
    </row>
    <row r="64" spans="2:11" ht="16" thickBot="1" x14ac:dyDescent="0.4">
      <c r="B64" s="41"/>
      <c r="C64" s="41"/>
      <c r="D64" s="41"/>
      <c r="E64" s="41"/>
      <c r="F64" s="41"/>
      <c r="G64" s="41"/>
      <c r="H64" s="41"/>
      <c r="I64" s="41"/>
      <c r="J64" s="41"/>
      <c r="K64" s="41"/>
    </row>
    <row r="65" spans="2:12" ht="62.5" thickBot="1" x14ac:dyDescent="0.4">
      <c r="B65" s="259" t="s">
        <v>183</v>
      </c>
      <c r="C65" s="260" t="s">
        <v>260</v>
      </c>
      <c r="D65" s="260" t="s">
        <v>68</v>
      </c>
      <c r="E65" s="263" t="s">
        <v>69</v>
      </c>
      <c r="F65" s="317" t="s">
        <v>155</v>
      </c>
      <c r="G65" s="264" t="s">
        <v>185</v>
      </c>
      <c r="H65" s="41"/>
      <c r="I65" s="41"/>
      <c r="J65" s="41"/>
      <c r="K65" s="41"/>
      <c r="L65" s="41"/>
    </row>
    <row r="66" spans="2:12" ht="16" thickBot="1" x14ac:dyDescent="0.4">
      <c r="B66" s="252">
        <v>1</v>
      </c>
      <c r="C66" s="253">
        <v>2</v>
      </c>
      <c r="D66" s="253">
        <v>3</v>
      </c>
      <c r="E66" s="265">
        <v>4</v>
      </c>
      <c r="F66" s="214">
        <v>5</v>
      </c>
      <c r="G66" s="266">
        <v>6</v>
      </c>
      <c r="H66" s="41"/>
      <c r="I66" s="41"/>
      <c r="J66" s="41"/>
      <c r="K66" s="41"/>
      <c r="L66" s="41"/>
    </row>
    <row r="67" spans="2:12" ht="15.5" x14ac:dyDescent="0.35">
      <c r="B67" s="110" t="s">
        <v>144</v>
      </c>
      <c r="C67" s="219"/>
      <c r="D67" s="31">
        <f>C67*'Atlīdzības izmaksas'!D23</f>
        <v>0</v>
      </c>
      <c r="E67" s="31">
        <f>(C67+D67)*'Atlīdzības izmaksas'!D24</f>
        <v>0</v>
      </c>
      <c r="F67" s="219"/>
      <c r="G67" s="68">
        <f>(C67+D67+E67)*F67</f>
        <v>0</v>
      </c>
      <c r="H67" s="41"/>
      <c r="I67" s="41"/>
      <c r="J67" s="41"/>
      <c r="K67" s="41"/>
      <c r="L67" s="41"/>
    </row>
    <row r="68" spans="2:12" ht="16" thickBot="1" x14ac:dyDescent="0.4">
      <c r="B68" s="111" t="s">
        <v>184</v>
      </c>
      <c r="C68" s="79"/>
      <c r="D68" s="34">
        <f>C68*'Atlīdzības izmaksas'!D23</f>
        <v>0</v>
      </c>
      <c r="E68" s="34">
        <f>(C68+D68)*'Atlīdzības izmaksas'!D24</f>
        <v>0</v>
      </c>
      <c r="F68" s="79"/>
      <c r="G68" s="69">
        <f>(C68+D68+E68)*F68</f>
        <v>0</v>
      </c>
      <c r="H68" s="41"/>
      <c r="I68" s="41"/>
      <c r="J68" s="41"/>
      <c r="K68" s="41"/>
      <c r="L68" s="41"/>
    </row>
    <row r="69" spans="2:12" ht="16" thickBot="1" x14ac:dyDescent="0.4">
      <c r="B69" s="41"/>
      <c r="C69" s="41"/>
      <c r="D69" s="41"/>
      <c r="E69" s="41"/>
      <c r="F69" s="41"/>
      <c r="G69" s="41"/>
      <c r="H69" s="41"/>
      <c r="I69" s="41"/>
      <c r="J69" s="41"/>
      <c r="K69" s="41"/>
    </row>
    <row r="70" spans="2:12" ht="15.65" customHeight="1" x14ac:dyDescent="0.25">
      <c r="B70" s="333" t="s">
        <v>289</v>
      </c>
      <c r="C70" s="334"/>
      <c r="D70" s="334"/>
      <c r="E70" s="334"/>
      <c r="F70" s="335"/>
      <c r="G70" s="262"/>
      <c r="H70" s="262"/>
      <c r="I70" s="262"/>
      <c r="J70" s="262"/>
      <c r="K70" s="262"/>
    </row>
    <row r="71" spans="2:12" ht="14.5" customHeight="1" x14ac:dyDescent="0.25">
      <c r="B71" s="336"/>
      <c r="C71" s="337"/>
      <c r="D71" s="337"/>
      <c r="E71" s="337"/>
      <c r="F71" s="338"/>
      <c r="G71" s="262"/>
      <c r="H71" s="262"/>
      <c r="I71" s="262"/>
      <c r="J71" s="262"/>
      <c r="K71" s="262"/>
    </row>
    <row r="72" spans="2:12" ht="14.5" customHeight="1" x14ac:dyDescent="0.25">
      <c r="B72" s="336"/>
      <c r="C72" s="337"/>
      <c r="D72" s="337"/>
      <c r="E72" s="337"/>
      <c r="F72" s="338"/>
      <c r="G72" s="262"/>
      <c r="H72" s="262"/>
      <c r="I72" s="262"/>
      <c r="J72" s="262"/>
      <c r="K72" s="262"/>
    </row>
    <row r="73" spans="2:12" ht="14.5" customHeight="1" thickBot="1" x14ac:dyDescent="0.3">
      <c r="B73" s="339"/>
      <c r="C73" s="340"/>
      <c r="D73" s="340"/>
      <c r="E73" s="340"/>
      <c r="F73" s="341"/>
      <c r="G73" s="262"/>
      <c r="H73" s="262"/>
      <c r="I73" s="262"/>
      <c r="J73" s="262"/>
      <c r="K73" s="262"/>
    </row>
    <row r="74" spans="2:12" ht="15.5" x14ac:dyDescent="0.35">
      <c r="B74" s="41"/>
      <c r="C74" s="41"/>
      <c r="D74" s="41"/>
      <c r="E74" s="41"/>
      <c r="F74" s="41"/>
      <c r="G74" s="41"/>
      <c r="H74" s="41"/>
      <c r="I74" s="41"/>
      <c r="J74" s="41"/>
      <c r="K74" s="41"/>
    </row>
    <row r="75" spans="2:12" ht="17.5" x14ac:dyDescent="0.35">
      <c r="B75" s="92" t="s">
        <v>206</v>
      </c>
      <c r="C75" s="201"/>
      <c r="D75" s="41"/>
      <c r="E75" s="41"/>
      <c r="F75" s="41"/>
      <c r="G75" s="41"/>
      <c r="H75" s="41"/>
      <c r="I75" s="41"/>
      <c r="J75" s="41"/>
      <c r="K75" s="41"/>
    </row>
    <row r="76" spans="2:12" ht="16" thickBot="1" x14ac:dyDescent="0.4">
      <c r="B76" s="41"/>
      <c r="C76" s="41"/>
      <c r="D76" s="41"/>
      <c r="E76" s="41"/>
      <c r="F76" s="41"/>
      <c r="G76" s="41"/>
      <c r="H76" s="41"/>
      <c r="I76" s="41"/>
      <c r="J76" s="41"/>
      <c r="K76" s="41"/>
    </row>
    <row r="77" spans="2:12" ht="31.5" thickBot="1" x14ac:dyDescent="0.4">
      <c r="B77" s="267" t="s">
        <v>186</v>
      </c>
      <c r="C77" s="260" t="s">
        <v>187</v>
      </c>
      <c r="D77" s="268" t="s">
        <v>188</v>
      </c>
      <c r="E77" s="263" t="s">
        <v>74</v>
      </c>
      <c r="F77" s="200" t="s">
        <v>189</v>
      </c>
      <c r="G77" s="41"/>
      <c r="H77" s="41"/>
      <c r="I77" s="41"/>
      <c r="J77" s="41"/>
      <c r="K77" s="41"/>
    </row>
    <row r="78" spans="2:12" ht="16" thickBot="1" x14ac:dyDescent="0.4">
      <c r="B78" s="252">
        <v>1</v>
      </c>
      <c r="C78" s="253">
        <v>2</v>
      </c>
      <c r="D78" s="253">
        <v>3</v>
      </c>
      <c r="E78" s="265">
        <v>4</v>
      </c>
      <c r="F78" s="266">
        <v>5</v>
      </c>
      <c r="G78" s="41"/>
      <c r="H78" s="41"/>
      <c r="I78" s="41"/>
      <c r="J78" s="41"/>
      <c r="K78" s="41"/>
    </row>
    <row r="79" spans="2:12" ht="15.5" x14ac:dyDescent="0.35">
      <c r="B79" s="110" t="s">
        <v>190</v>
      </c>
      <c r="C79" s="184"/>
      <c r="D79" s="184"/>
      <c r="E79" s="31">
        <f>C79*D79</f>
        <v>0</v>
      </c>
      <c r="F79" s="393" t="s">
        <v>231</v>
      </c>
      <c r="G79" s="41"/>
      <c r="H79" s="41"/>
      <c r="I79" s="41"/>
      <c r="J79" s="41"/>
      <c r="K79" s="41"/>
    </row>
    <row r="80" spans="2:12" ht="15.5" x14ac:dyDescent="0.35">
      <c r="B80" s="110" t="s">
        <v>191</v>
      </c>
      <c r="C80" s="184"/>
      <c r="D80" s="184"/>
      <c r="E80" s="31">
        <f>C80*D80</f>
        <v>0</v>
      </c>
      <c r="F80" s="393"/>
      <c r="G80" s="41"/>
      <c r="H80" s="41"/>
      <c r="I80" s="41"/>
      <c r="J80" s="41"/>
      <c r="K80" s="41"/>
    </row>
    <row r="81" spans="2:11" ht="16" thickBot="1" x14ac:dyDescent="0.4">
      <c r="B81" s="111" t="s">
        <v>192</v>
      </c>
      <c r="C81" s="187">
        <v>1.5</v>
      </c>
      <c r="D81" s="187">
        <v>2</v>
      </c>
      <c r="E81" s="34">
        <f>C81*D81</f>
        <v>3</v>
      </c>
      <c r="F81" s="394"/>
      <c r="G81" s="41"/>
      <c r="H81" s="41"/>
      <c r="I81" s="41"/>
      <c r="J81" s="41"/>
      <c r="K81" s="41"/>
    </row>
    <row r="82" spans="2:11" ht="15.5" x14ac:dyDescent="0.35">
      <c r="B82" s="41"/>
      <c r="C82" s="41"/>
      <c r="D82" s="41"/>
      <c r="E82" s="41"/>
      <c r="F82" s="41"/>
      <c r="G82" s="41"/>
      <c r="H82" s="41"/>
      <c r="I82" s="41"/>
      <c r="J82" s="41"/>
      <c r="K82" s="41"/>
    </row>
    <row r="83" spans="2:11" ht="17.5" x14ac:dyDescent="0.35">
      <c r="B83" s="92" t="s">
        <v>193</v>
      </c>
      <c r="C83" s="201"/>
      <c r="D83" s="201"/>
      <c r="E83" s="132"/>
      <c r="F83" s="132"/>
      <c r="G83" s="41"/>
      <c r="H83" s="41"/>
      <c r="I83" s="41"/>
      <c r="J83" s="41"/>
      <c r="K83" s="41"/>
    </row>
    <row r="84" spans="2:11" ht="16" thickBot="1" x14ac:dyDescent="0.4">
      <c r="B84" s="41"/>
      <c r="C84" s="41"/>
      <c r="D84" s="41"/>
      <c r="E84" s="41"/>
      <c r="F84" s="41"/>
      <c r="G84" s="41"/>
      <c r="H84" s="41"/>
      <c r="I84" s="41"/>
      <c r="J84" s="41"/>
      <c r="K84" s="41"/>
    </row>
    <row r="85" spans="2:11" ht="31.5" thickBot="1" x14ac:dyDescent="0.4">
      <c r="B85" s="235" t="s">
        <v>186</v>
      </c>
      <c r="C85" s="235" t="s">
        <v>293</v>
      </c>
      <c r="D85" s="235" t="s">
        <v>294</v>
      </c>
      <c r="E85" s="236" t="s">
        <v>295</v>
      </c>
      <c r="F85" s="41"/>
      <c r="G85" s="41"/>
      <c r="H85" s="41"/>
      <c r="I85" s="41"/>
      <c r="J85" s="41"/>
      <c r="K85" s="41"/>
    </row>
    <row r="86" spans="2:11" ht="16" thickBot="1" x14ac:dyDescent="0.4">
      <c r="B86" s="269">
        <v>1</v>
      </c>
      <c r="C86" s="270">
        <v>2</v>
      </c>
      <c r="D86" s="270">
        <v>3</v>
      </c>
      <c r="E86" s="271">
        <v>4</v>
      </c>
      <c r="F86" s="41"/>
      <c r="G86" s="41"/>
      <c r="H86" s="41"/>
      <c r="I86" s="41"/>
      <c r="J86" s="41"/>
      <c r="K86" s="41"/>
    </row>
    <row r="87" spans="2:11" ht="15.5" x14ac:dyDescent="0.35">
      <c r="B87" s="272" t="s">
        <v>194</v>
      </c>
      <c r="C87" s="78"/>
      <c r="D87" s="78"/>
      <c r="E87" s="26">
        <f>IFERROR(C87*D87,"")</f>
        <v>0</v>
      </c>
      <c r="F87" s="41"/>
      <c r="G87" s="41"/>
      <c r="H87" s="41"/>
      <c r="I87" s="41"/>
      <c r="J87" s="41"/>
      <c r="K87" s="41"/>
    </row>
    <row r="88" spans="2:11" ht="16" thickBot="1" x14ac:dyDescent="0.4">
      <c r="B88" s="111" t="s">
        <v>195</v>
      </c>
      <c r="C88" s="79"/>
      <c r="D88" s="79"/>
      <c r="E88" s="35">
        <f>IFERROR(C88*D88,"")</f>
        <v>0</v>
      </c>
      <c r="F88" s="41"/>
      <c r="G88" s="41"/>
      <c r="H88" s="41"/>
      <c r="I88" s="41"/>
      <c r="J88" s="41"/>
      <c r="K88" s="41"/>
    </row>
    <row r="89" spans="2:11" ht="15.5" x14ac:dyDescent="0.35">
      <c r="B89" s="41"/>
      <c r="C89" s="41"/>
      <c r="D89" s="41"/>
      <c r="E89" s="41"/>
      <c r="F89" s="41"/>
      <c r="G89" s="41"/>
      <c r="H89" s="41"/>
      <c r="I89" s="41"/>
      <c r="J89" s="41"/>
      <c r="K89" s="41"/>
    </row>
    <row r="90" spans="2:11" ht="15.5" x14ac:dyDescent="0.35">
      <c r="B90" s="41"/>
      <c r="C90" s="41"/>
      <c r="D90" s="41"/>
      <c r="E90" s="41"/>
      <c r="F90" s="41"/>
      <c r="G90" s="41"/>
      <c r="H90" s="41"/>
      <c r="I90" s="41"/>
      <c r="J90" s="41"/>
      <c r="K90" s="41"/>
    </row>
    <row r="91" spans="2:11" ht="15.5" x14ac:dyDescent="0.35">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796875" defaultRowHeight="10" x14ac:dyDescent="0.2"/>
  <cols>
    <col min="1" max="4" width="9.1796875" style="1"/>
    <col min="5" max="5" width="9.1796875" style="1" customWidth="1"/>
    <col min="6" max="16384" width="9.1796875" style="1"/>
  </cols>
  <sheetData>
    <row r="3" spans="1:7" x14ac:dyDescent="0.2">
      <c r="A3" s="3"/>
      <c r="B3" s="3" t="s">
        <v>41</v>
      </c>
      <c r="C3" s="3"/>
      <c r="D3" s="3"/>
      <c r="E3" s="3"/>
    </row>
    <row r="6" spans="1:7" ht="10.5" x14ac:dyDescent="0.25">
      <c r="B6" s="2" t="s">
        <v>42</v>
      </c>
    </row>
    <row r="7" spans="1:7" ht="10.5" thickBot="1" x14ac:dyDescent="0.25"/>
    <row r="8" spans="1:7" x14ac:dyDescent="0.2">
      <c r="B8" s="8" t="s">
        <v>43</v>
      </c>
      <c r="C8" s="9"/>
      <c r="D8" s="9"/>
      <c r="E8" s="9"/>
      <c r="F8" s="9"/>
      <c r="G8" s="10"/>
    </row>
    <row r="9" spans="1:7" x14ac:dyDescent="0.2">
      <c r="B9" s="4" t="s">
        <v>44</v>
      </c>
      <c r="G9" s="6"/>
    </row>
    <row r="10" spans="1:7" x14ac:dyDescent="0.2">
      <c r="B10" s="4" t="s">
        <v>9</v>
      </c>
      <c r="G10" s="6"/>
    </row>
    <row r="11" spans="1:7" ht="10.5" thickBot="1" x14ac:dyDescent="0.25">
      <c r="B11" s="5" t="s">
        <v>222</v>
      </c>
      <c r="C11" s="7"/>
      <c r="D11" s="7"/>
      <c r="E11" s="7"/>
      <c r="F11" s="7"/>
      <c r="G11" s="11"/>
    </row>
    <row r="14" spans="1:7" x14ac:dyDescent="0.2">
      <c r="A14" s="3"/>
      <c r="B14" s="3" t="s">
        <v>80</v>
      </c>
      <c r="C14" s="3"/>
      <c r="D14" s="3"/>
      <c r="E14" s="3"/>
    </row>
    <row r="16" spans="1:7" x14ac:dyDescent="0.2">
      <c r="B16" s="1" t="s">
        <v>81</v>
      </c>
    </row>
    <row r="17" spans="1:7" ht="10.5" thickBot="1" x14ac:dyDescent="0.25"/>
    <row r="18" spans="1:7" x14ac:dyDescent="0.2">
      <c r="B18" s="12">
        <v>8</v>
      </c>
    </row>
    <row r="19" spans="1:7" ht="10.5" thickBot="1" x14ac:dyDescent="0.25">
      <c r="B19" s="13">
        <v>10</v>
      </c>
    </row>
    <row r="21" spans="1:7" x14ac:dyDescent="0.2">
      <c r="B21" s="1" t="s">
        <v>83</v>
      </c>
    </row>
    <row r="22" spans="1:7" ht="10.5" thickBot="1" x14ac:dyDescent="0.25"/>
    <row r="23" spans="1:7" x14ac:dyDescent="0.2">
      <c r="B23" s="12" t="s">
        <v>84</v>
      </c>
    </row>
    <row r="24" spans="1:7" ht="10.5" thickBot="1" x14ac:dyDescent="0.25">
      <c r="B24" s="13" t="s">
        <v>85</v>
      </c>
    </row>
    <row r="26" spans="1:7" x14ac:dyDescent="0.2">
      <c r="A26" s="3"/>
      <c r="B26" s="3" t="s">
        <v>88</v>
      </c>
      <c r="C26" s="3"/>
      <c r="D26" s="3"/>
      <c r="E26" s="3"/>
    </row>
    <row r="27" spans="1:7" ht="10.5" thickBot="1" x14ac:dyDescent="0.25"/>
    <row r="28" spans="1:7" x14ac:dyDescent="0.2">
      <c r="B28" s="8" t="s">
        <v>89</v>
      </c>
      <c r="C28" s="9"/>
      <c r="D28" s="9"/>
      <c r="E28" s="9"/>
      <c r="F28" s="9"/>
      <c r="G28" s="10"/>
    </row>
    <row r="29" spans="1:7" ht="10.5" thickBot="1" x14ac:dyDescent="0.25">
      <c r="B29" s="5" t="s">
        <v>90</v>
      </c>
      <c r="G29" s="6"/>
    </row>
    <row r="30" spans="1:7" ht="10.5" thickBot="1" x14ac:dyDescent="0.25">
      <c r="B30" s="5" t="s">
        <v>236</v>
      </c>
      <c r="C30" s="7"/>
      <c r="D30" s="7"/>
      <c r="E30" s="7"/>
      <c r="F30" s="7"/>
      <c r="G30" s="11"/>
    </row>
    <row r="32" spans="1:7" x14ac:dyDescent="0.2">
      <c r="A32" s="3"/>
      <c r="B32" s="3" t="s">
        <v>103</v>
      </c>
      <c r="C32" s="3"/>
      <c r="D32" s="3"/>
      <c r="E32" s="3"/>
    </row>
    <row r="34" spans="1:8" x14ac:dyDescent="0.2">
      <c r="B34" s="1" t="s">
        <v>81</v>
      </c>
    </row>
    <row r="35" spans="1:8" ht="10.5" thickBot="1" x14ac:dyDescent="0.25"/>
    <row r="36" spans="1:8" x14ac:dyDescent="0.2">
      <c r="B36" s="12">
        <v>8</v>
      </c>
    </row>
    <row r="37" spans="1:8" ht="10.5" thickBot="1" x14ac:dyDescent="0.25">
      <c r="B37" s="13">
        <v>10</v>
      </c>
    </row>
    <row r="39" spans="1:8" x14ac:dyDescent="0.2">
      <c r="B39" s="1" t="s">
        <v>106</v>
      </c>
    </row>
    <row r="40" spans="1:8" ht="10.5" thickBot="1" x14ac:dyDescent="0.25"/>
    <row r="41" spans="1:8" x14ac:dyDescent="0.2">
      <c r="B41" s="12" t="s">
        <v>84</v>
      </c>
    </row>
    <row r="42" spans="1:8" ht="10.5" thickBot="1" x14ac:dyDescent="0.25">
      <c r="B42" s="13" t="s">
        <v>85</v>
      </c>
    </row>
    <row r="44" spans="1:8" x14ac:dyDescent="0.2">
      <c r="A44" s="3"/>
      <c r="B44" s="3" t="s">
        <v>159</v>
      </c>
      <c r="C44" s="3"/>
      <c r="D44" s="3"/>
      <c r="E44" s="3"/>
    </row>
    <row r="46" spans="1:8" x14ac:dyDescent="0.2">
      <c r="B46" s="1" t="s">
        <v>123</v>
      </c>
    </row>
    <row r="47" spans="1:8" ht="10.5" thickBot="1" x14ac:dyDescent="0.25"/>
    <row r="48" spans="1:8" x14ac:dyDescent="0.2">
      <c r="B48" s="12" t="s">
        <v>116</v>
      </c>
      <c r="C48" s="9"/>
      <c r="D48" s="9"/>
      <c r="E48" s="9"/>
      <c r="F48" s="9"/>
      <c r="G48" s="9"/>
      <c r="H48" s="10"/>
    </row>
    <row r="49" spans="1:10" ht="10.5" thickBot="1" x14ac:dyDescent="0.25">
      <c r="B49" s="13" t="s">
        <v>117</v>
      </c>
      <c r="H49" s="6"/>
    </row>
    <row r="50" spans="1:10" ht="10.5" thickBot="1" x14ac:dyDescent="0.25">
      <c r="B50" s="13" t="s">
        <v>223</v>
      </c>
      <c r="C50" s="7"/>
      <c r="D50" s="7"/>
      <c r="E50" s="7"/>
      <c r="F50" s="7"/>
      <c r="G50" s="7"/>
      <c r="H50" s="11"/>
    </row>
    <row r="52" spans="1:10" x14ac:dyDescent="0.2">
      <c r="B52" s="1" t="s">
        <v>124</v>
      </c>
    </row>
    <row r="53" spans="1:10" ht="10.5"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0.5"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0.5" thickBot="1" x14ac:dyDescent="0.25"/>
    <row r="63" spans="1:10" x14ac:dyDescent="0.2">
      <c r="B63" s="12" t="s">
        <v>84</v>
      </c>
    </row>
    <row r="64" spans="1:10" ht="10.5" thickBot="1" x14ac:dyDescent="0.25">
      <c r="B64" s="13" t="s">
        <v>85</v>
      </c>
    </row>
    <row r="66" spans="1:5" x14ac:dyDescent="0.2">
      <c r="B66" s="1" t="s">
        <v>165</v>
      </c>
    </row>
    <row r="67" spans="1:5" ht="10.5" thickBot="1" x14ac:dyDescent="0.25"/>
    <row r="68" spans="1:5" x14ac:dyDescent="0.2">
      <c r="B68" s="8" t="s">
        <v>166</v>
      </c>
      <c r="C68" s="9"/>
      <c r="D68" s="9"/>
      <c r="E68" s="10"/>
    </row>
    <row r="69" spans="1:5" ht="10.5" thickBot="1" x14ac:dyDescent="0.25">
      <c r="B69" s="5" t="s">
        <v>203</v>
      </c>
      <c r="C69" s="7"/>
      <c r="D69" s="7"/>
      <c r="E69" s="11"/>
    </row>
    <row r="71" spans="1:5" x14ac:dyDescent="0.2">
      <c r="B71" s="1" t="s">
        <v>167</v>
      </c>
    </row>
    <row r="72" spans="1:5" ht="10.5" thickBot="1" x14ac:dyDescent="0.25"/>
    <row r="73" spans="1:5" ht="10.5" thickBot="1" x14ac:dyDescent="0.25">
      <c r="B73" s="8" t="s">
        <v>168</v>
      </c>
      <c r="C73" s="9" t="s">
        <v>172</v>
      </c>
      <c r="D73" s="10" t="s">
        <v>150</v>
      </c>
    </row>
    <row r="74" spans="1:5" ht="10.5" thickBot="1" x14ac:dyDescent="0.25">
      <c r="B74" s="4" t="s">
        <v>169</v>
      </c>
      <c r="C74" s="9" t="s">
        <v>172</v>
      </c>
      <c r="D74" s="6" t="s">
        <v>150</v>
      </c>
    </row>
    <row r="75" spans="1:5" ht="10.5" thickBot="1" x14ac:dyDescent="0.25">
      <c r="B75" s="4" t="s">
        <v>170</v>
      </c>
      <c r="C75" s="9" t="s">
        <v>172</v>
      </c>
      <c r="D75" s="6" t="s">
        <v>150</v>
      </c>
    </row>
    <row r="76" spans="1:5" x14ac:dyDescent="0.2">
      <c r="B76" s="4" t="s">
        <v>151</v>
      </c>
      <c r="C76" s="9" t="s">
        <v>172</v>
      </c>
      <c r="D76" s="6" t="s">
        <v>150</v>
      </c>
    </row>
    <row r="77" spans="1:5" ht="10.5" thickBot="1" x14ac:dyDescent="0.25">
      <c r="B77" s="5" t="s">
        <v>171</v>
      </c>
      <c r="C77" s="7" t="s">
        <v>173</v>
      </c>
      <c r="D77" s="11" t="s">
        <v>152</v>
      </c>
    </row>
    <row r="79" spans="1:5" x14ac:dyDescent="0.2">
      <c r="A79" s="3"/>
      <c r="B79" s="3" t="s">
        <v>198</v>
      </c>
      <c r="C79" s="3"/>
      <c r="D79" s="3"/>
      <c r="E79" s="3"/>
    </row>
    <row r="81" spans="1:5" x14ac:dyDescent="0.2">
      <c r="B81" s="1" t="s">
        <v>197</v>
      </c>
    </row>
    <row r="82" spans="1:5" ht="10.5" thickBot="1" x14ac:dyDescent="0.25"/>
    <row r="83" spans="1:5" x14ac:dyDescent="0.2">
      <c r="B83" s="12" t="s">
        <v>199</v>
      </c>
    </row>
    <row r="84" spans="1:5" ht="10.5" thickBot="1" x14ac:dyDescent="0.25">
      <c r="B84" s="13" t="s">
        <v>200</v>
      </c>
    </row>
    <row r="86" spans="1:5" x14ac:dyDescent="0.2">
      <c r="A86" s="3"/>
      <c r="B86" s="3" t="s">
        <v>80</v>
      </c>
      <c r="C86" s="3"/>
      <c r="D86" s="3"/>
      <c r="E86" s="3"/>
    </row>
    <row r="87" spans="1:5" ht="10.5" thickBot="1" x14ac:dyDescent="0.25"/>
    <row r="88" spans="1:5" x14ac:dyDescent="0.2">
      <c r="B88" s="8" t="s">
        <v>225</v>
      </c>
      <c r="C88" s="10"/>
    </row>
    <row r="89" spans="1:5" x14ac:dyDescent="0.2">
      <c r="B89" s="4" t="s">
        <v>226</v>
      </c>
      <c r="C89" s="6"/>
    </row>
    <row r="90" spans="1:5" ht="10.5"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796875" defaultRowHeight="12.5" x14ac:dyDescent="0.25"/>
  <cols>
    <col min="1" max="1" width="17" style="15" customWidth="1"/>
    <col min="2" max="2" width="4.7265625" style="15" customWidth="1"/>
    <col min="3" max="16384" width="9.1796875" style="15"/>
  </cols>
  <sheetData>
    <row r="2" spans="1:11" ht="20.5" x14ac:dyDescent="0.45">
      <c r="A2" s="18"/>
      <c r="B2" s="19" t="s">
        <v>10</v>
      </c>
      <c r="C2" s="20" t="str">
        <f>Titullapa!$B$6</f>
        <v>Speciālista konsultācija</v>
      </c>
      <c r="D2" s="18"/>
      <c r="E2" s="18"/>
      <c r="F2" s="18"/>
      <c r="G2" s="18"/>
      <c r="H2" s="18"/>
      <c r="I2" s="18"/>
    </row>
    <row r="3" spans="1:11" ht="20.5" x14ac:dyDescent="0.45">
      <c r="A3" s="18"/>
      <c r="B3" s="21"/>
      <c r="C3" s="18"/>
      <c r="D3" s="18"/>
      <c r="E3" s="18"/>
      <c r="F3" s="18"/>
      <c r="G3" s="18"/>
      <c r="H3" s="18"/>
      <c r="I3" s="18"/>
    </row>
    <row r="4" spans="1:11" ht="20.5" x14ac:dyDescent="0.45">
      <c r="A4" s="18"/>
      <c r="B4" s="22" t="s">
        <v>218</v>
      </c>
      <c r="C4" s="22"/>
      <c r="D4" s="22"/>
      <c r="E4" s="22"/>
      <c r="F4" s="22"/>
      <c r="G4" s="22"/>
      <c r="H4" s="22"/>
      <c r="I4" s="18"/>
    </row>
    <row r="5" spans="1:11" ht="20.5" x14ac:dyDescent="0.45">
      <c r="A5" s="18"/>
      <c r="B5" s="18"/>
      <c r="C5" s="18"/>
      <c r="D5" s="18"/>
      <c r="E5" s="18"/>
      <c r="F5" s="18"/>
      <c r="G5" s="18"/>
      <c r="H5" s="18"/>
      <c r="I5" s="18"/>
    </row>
    <row r="6" spans="1:11" ht="18" x14ac:dyDescent="0.4">
      <c r="A6" s="16"/>
      <c r="B6" s="16"/>
      <c r="C6" s="16"/>
      <c r="D6" s="16"/>
      <c r="E6" s="16"/>
      <c r="F6" s="16"/>
      <c r="G6" s="16"/>
      <c r="H6" s="16"/>
      <c r="I6" s="16"/>
      <c r="J6" s="23"/>
      <c r="K6" s="23"/>
    </row>
    <row r="7" spans="1:11" ht="18" x14ac:dyDescent="0.4">
      <c r="A7" s="16"/>
      <c r="B7" s="16">
        <v>1</v>
      </c>
      <c r="C7" s="17" t="s">
        <v>210</v>
      </c>
      <c r="D7" s="16"/>
      <c r="E7" s="16"/>
      <c r="F7" s="16"/>
      <c r="G7" s="16"/>
      <c r="H7" s="16"/>
      <c r="I7" s="16"/>
      <c r="J7" s="23"/>
      <c r="K7" s="23"/>
    </row>
    <row r="8" spans="1:11" ht="18" x14ac:dyDescent="0.4">
      <c r="A8" s="16"/>
      <c r="B8" s="16">
        <v>2</v>
      </c>
      <c r="C8" s="17" t="s">
        <v>3</v>
      </c>
      <c r="D8" s="16"/>
      <c r="E8" s="16"/>
      <c r="F8" s="16"/>
      <c r="G8" s="16"/>
      <c r="H8" s="16"/>
      <c r="I8" s="16"/>
      <c r="J8" s="23"/>
      <c r="K8" s="23"/>
    </row>
    <row r="9" spans="1:11" ht="18" x14ac:dyDescent="0.4">
      <c r="A9" s="16"/>
      <c r="B9" s="16">
        <v>3</v>
      </c>
      <c r="C9" s="17" t="s">
        <v>4</v>
      </c>
      <c r="D9" s="16"/>
      <c r="E9" s="16"/>
      <c r="F9" s="16"/>
      <c r="G9" s="16"/>
      <c r="H9" s="16"/>
      <c r="I9" s="16"/>
      <c r="J9" s="23"/>
      <c r="K9" s="23"/>
    </row>
    <row r="10" spans="1:11" ht="18" x14ac:dyDescent="0.4">
      <c r="A10" s="16"/>
      <c r="B10" s="16">
        <v>4</v>
      </c>
      <c r="C10" s="17" t="s">
        <v>5</v>
      </c>
      <c r="D10" s="16"/>
      <c r="E10" s="16"/>
      <c r="F10" s="16"/>
      <c r="G10" s="16"/>
      <c r="H10" s="16"/>
      <c r="I10" s="16"/>
      <c r="J10" s="23"/>
      <c r="K10" s="23"/>
    </row>
    <row r="11" spans="1:11" ht="18" x14ac:dyDescent="0.4">
      <c r="A11" s="16"/>
      <c r="B11" s="16">
        <v>5</v>
      </c>
      <c r="C11" s="17" t="s">
        <v>6</v>
      </c>
      <c r="D11" s="16"/>
      <c r="E11" s="16"/>
      <c r="F11" s="16"/>
      <c r="G11" s="16"/>
      <c r="H11" s="16"/>
      <c r="I11" s="16"/>
      <c r="J11" s="23"/>
      <c r="K11" s="23"/>
    </row>
    <row r="12" spans="1:11" ht="18" x14ac:dyDescent="0.4">
      <c r="A12" s="16"/>
      <c r="B12" s="16">
        <v>6</v>
      </c>
      <c r="C12" s="17" t="s">
        <v>299</v>
      </c>
      <c r="D12" s="16"/>
      <c r="E12" s="16"/>
      <c r="F12" s="16"/>
      <c r="G12" s="16"/>
      <c r="H12" s="16"/>
      <c r="I12" s="16"/>
      <c r="J12" s="23"/>
      <c r="K12" s="23"/>
    </row>
    <row r="13" spans="1:11" ht="18" x14ac:dyDescent="0.4">
      <c r="A13" s="16"/>
      <c r="B13" s="16">
        <v>7</v>
      </c>
      <c r="C13" s="17" t="s">
        <v>300</v>
      </c>
      <c r="D13" s="16"/>
      <c r="E13" s="16"/>
      <c r="F13" s="16"/>
      <c r="G13" s="16"/>
      <c r="H13" s="16"/>
      <c r="I13" s="16"/>
      <c r="J13" s="23"/>
      <c r="K13" s="23"/>
    </row>
    <row r="14" spans="1:11" ht="18" x14ac:dyDescent="0.4">
      <c r="A14" s="16"/>
      <c r="B14" s="16">
        <v>8</v>
      </c>
      <c r="C14" s="17" t="s">
        <v>7</v>
      </c>
      <c r="D14" s="16"/>
      <c r="E14" s="16"/>
      <c r="F14" s="16"/>
      <c r="G14" s="16"/>
      <c r="H14" s="16"/>
      <c r="I14" s="16"/>
      <c r="J14" s="23"/>
      <c r="K14" s="23"/>
    </row>
    <row r="15" spans="1:11" ht="18" x14ac:dyDescent="0.4">
      <c r="A15" s="16"/>
      <c r="B15" s="16">
        <v>9</v>
      </c>
      <c r="C15" s="17" t="s">
        <v>8</v>
      </c>
      <c r="D15" s="16"/>
      <c r="E15" s="16"/>
      <c r="F15" s="16"/>
      <c r="G15" s="16"/>
      <c r="H15" s="16"/>
      <c r="I15" s="16"/>
      <c r="J15" s="23"/>
      <c r="K15" s="23"/>
    </row>
    <row r="16" spans="1:11" ht="18" x14ac:dyDescent="0.4">
      <c r="A16" s="16"/>
      <c r="B16" s="16">
        <v>10</v>
      </c>
      <c r="C16" s="17" t="s">
        <v>44</v>
      </c>
      <c r="D16" s="16"/>
      <c r="E16" s="16"/>
      <c r="F16" s="16"/>
      <c r="G16" s="16"/>
      <c r="H16" s="16"/>
      <c r="I16" s="16"/>
      <c r="J16" s="23"/>
      <c r="K16" s="23"/>
    </row>
    <row r="17" spans="1:11" ht="18" x14ac:dyDescent="0.4">
      <c r="A17" s="16"/>
      <c r="B17" s="16">
        <v>11</v>
      </c>
      <c r="C17" s="17" t="s">
        <v>9</v>
      </c>
      <c r="D17" s="16"/>
      <c r="E17" s="16"/>
      <c r="F17" s="16"/>
      <c r="G17" s="16"/>
      <c r="H17" s="16"/>
      <c r="I17" s="16"/>
      <c r="J17" s="23"/>
      <c r="K17" s="23"/>
    </row>
    <row r="18" spans="1:11" ht="18" x14ac:dyDescent="0.4">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tabSelected="1" topLeftCell="A39" zoomScale="90" zoomScaleNormal="90" workbookViewId="0">
      <selection activeCell="D40" sqref="D40"/>
    </sheetView>
  </sheetViews>
  <sheetFormatPr defaultColWidth="9.1796875" defaultRowHeight="12.5" x14ac:dyDescent="0.25"/>
  <cols>
    <col min="1" max="2" width="9.1796875" style="81"/>
    <col min="3" max="3" width="55.26953125" style="81" bestFit="1" customWidth="1"/>
    <col min="4" max="4" width="8.54296875" style="81" bestFit="1" customWidth="1"/>
    <col min="5" max="9" width="12.26953125" style="81" customWidth="1"/>
    <col min="10" max="11" width="9.1796875" style="81"/>
    <col min="12" max="12" width="11.54296875" style="81" customWidth="1"/>
    <col min="13" max="13" width="10.7265625" style="81" customWidth="1"/>
    <col min="14" max="14" width="14.54296875" style="81" customWidth="1"/>
    <col min="15" max="16384" width="9.1796875" style="81"/>
  </cols>
  <sheetData>
    <row r="1" spans="1:16" x14ac:dyDescent="0.25">
      <c r="P1" s="225">
        <v>2</v>
      </c>
    </row>
    <row r="2" spans="1:16" ht="20.5" x14ac:dyDescent="0.45">
      <c r="A2" s="82"/>
      <c r="B2" s="83" t="s">
        <v>10</v>
      </c>
      <c r="C2" s="84" t="str">
        <f>Titullapa!$B$6</f>
        <v>Speciālista konsultācija</v>
      </c>
    </row>
    <row r="3" spans="1:16" ht="20.5" x14ac:dyDescent="0.45">
      <c r="A3" s="82"/>
      <c r="B3" s="83" t="s">
        <v>11</v>
      </c>
      <c r="C3" s="84" t="str">
        <f>Saturs!C7</f>
        <v>Pakalpojuma cenas aprēķins</v>
      </c>
    </row>
    <row r="4" spans="1:16" ht="17.5" x14ac:dyDescent="0.35">
      <c r="A4" s="85"/>
      <c r="B4" s="86" t="s">
        <v>12</v>
      </c>
      <c r="C4" s="85"/>
    </row>
    <row r="5" spans="1:16" ht="15.5" x14ac:dyDescent="0.35">
      <c r="A5" s="87"/>
      <c r="B5" s="87"/>
      <c r="C5" s="87"/>
    </row>
    <row r="6" spans="1:16" ht="17.5" x14ac:dyDescent="0.35">
      <c r="A6" s="87"/>
      <c r="B6" s="88" t="s">
        <v>14</v>
      </c>
      <c r="C6" s="87"/>
    </row>
    <row r="7" spans="1:16" ht="15.5" x14ac:dyDescent="0.35">
      <c r="A7" s="87"/>
      <c r="B7" s="87"/>
      <c r="C7" s="87"/>
      <c r="D7" s="89" t="s">
        <v>15</v>
      </c>
      <c r="E7" s="41" t="s">
        <v>18</v>
      </c>
      <c r="F7" s="41"/>
      <c r="G7" s="41"/>
      <c r="H7" s="41"/>
      <c r="I7" s="41"/>
      <c r="J7" s="41"/>
      <c r="K7" s="41"/>
      <c r="L7" s="41"/>
      <c r="M7" s="41"/>
    </row>
    <row r="8" spans="1:16" ht="15.5" x14ac:dyDescent="0.35">
      <c r="A8" s="87"/>
      <c r="B8" s="87"/>
      <c r="C8" s="87"/>
      <c r="D8" s="90" t="s">
        <v>16</v>
      </c>
      <c r="E8" s="41" t="s">
        <v>270</v>
      </c>
      <c r="F8" s="41"/>
      <c r="G8" s="41"/>
      <c r="H8" s="41"/>
      <c r="I8" s="41"/>
      <c r="J8" s="41"/>
      <c r="K8" s="41"/>
      <c r="L8" s="41"/>
      <c r="M8" s="41"/>
    </row>
    <row r="9" spans="1:16" ht="15.5" x14ac:dyDescent="0.35">
      <c r="A9" s="87"/>
      <c r="B9" s="87"/>
      <c r="C9" s="87"/>
      <c r="D9" s="91" t="s">
        <v>17</v>
      </c>
      <c r="E9" s="41" t="s">
        <v>271</v>
      </c>
      <c r="F9" s="41"/>
      <c r="G9" s="41"/>
      <c r="H9" s="41"/>
      <c r="I9" s="41"/>
      <c r="J9" s="41"/>
      <c r="K9" s="41"/>
      <c r="L9" s="41"/>
      <c r="M9" s="41"/>
    </row>
    <row r="10" spans="1:16" ht="15.5" x14ac:dyDescent="0.35">
      <c r="A10" s="87"/>
      <c r="B10" s="87"/>
      <c r="C10" s="87"/>
      <c r="D10" s="41"/>
      <c r="E10" s="41"/>
      <c r="F10" s="41"/>
      <c r="G10" s="41"/>
      <c r="H10" s="41"/>
      <c r="I10" s="41"/>
      <c r="J10" s="41"/>
      <c r="K10" s="41"/>
      <c r="L10" s="41"/>
      <c r="M10" s="41"/>
    </row>
    <row r="11" spans="1:16" ht="17.5" x14ac:dyDescent="0.35">
      <c r="A11" s="87"/>
      <c r="B11" s="88" t="s">
        <v>49</v>
      </c>
      <c r="C11" s="87"/>
    </row>
    <row r="12" spans="1:16" ht="13" thickBot="1" x14ac:dyDescent="0.3"/>
    <row r="13" spans="1:16" x14ac:dyDescent="0.25">
      <c r="C13" s="333" t="s">
        <v>247</v>
      </c>
      <c r="D13" s="334"/>
      <c r="E13" s="334"/>
      <c r="F13" s="334"/>
      <c r="G13" s="334"/>
      <c r="H13" s="334"/>
      <c r="I13" s="334"/>
      <c r="J13" s="334"/>
      <c r="K13" s="335"/>
    </row>
    <row r="14" spans="1:16" x14ac:dyDescent="0.25">
      <c r="C14" s="336"/>
      <c r="D14" s="337"/>
      <c r="E14" s="337"/>
      <c r="F14" s="337"/>
      <c r="G14" s="337"/>
      <c r="H14" s="337"/>
      <c r="I14" s="337"/>
      <c r="J14" s="337"/>
      <c r="K14" s="338"/>
    </row>
    <row r="15" spans="1:16" ht="45.65" customHeight="1" thickBot="1" x14ac:dyDescent="0.3">
      <c r="C15" s="339"/>
      <c r="D15" s="340"/>
      <c r="E15" s="340"/>
      <c r="F15" s="340"/>
      <c r="G15" s="340"/>
      <c r="H15" s="340"/>
      <c r="I15" s="340"/>
      <c r="J15" s="340"/>
      <c r="K15" s="341"/>
      <c r="O15" s="225"/>
      <c r="P15" s="225"/>
    </row>
    <row r="16" spans="1:16" x14ac:dyDescent="0.25">
      <c r="O16" s="225"/>
      <c r="P16" s="225"/>
    </row>
    <row r="17" spans="2:16" ht="17.5" x14ac:dyDescent="0.35">
      <c r="B17" s="92" t="s">
        <v>209</v>
      </c>
      <c r="C17" s="93"/>
      <c r="D17" s="93"/>
      <c r="O17" s="225"/>
      <c r="P17" s="234">
        <v>0</v>
      </c>
    </row>
    <row r="18" spans="2:16" ht="13" thickBot="1" x14ac:dyDescent="0.3">
      <c r="O18" s="225"/>
      <c r="P18" s="225"/>
    </row>
    <row r="19" spans="2:16" ht="16" thickBot="1" x14ac:dyDescent="0.35">
      <c r="C19" s="344" t="s">
        <v>100</v>
      </c>
      <c r="D19" s="344" t="s">
        <v>101</v>
      </c>
      <c r="E19" s="342" t="s">
        <v>211</v>
      </c>
      <c r="F19" s="342"/>
      <c r="G19" s="342"/>
      <c r="H19" s="342"/>
      <c r="I19" s="343"/>
      <c r="J19" s="96"/>
      <c r="K19" s="96"/>
      <c r="L19" s="96"/>
      <c r="M19" s="96"/>
      <c r="N19" s="96"/>
    </row>
    <row r="20" spans="2:16" ht="16" thickBot="1" x14ac:dyDescent="0.35">
      <c r="C20" s="345"/>
      <c r="D20" s="345"/>
      <c r="E20" s="97" t="s">
        <v>76</v>
      </c>
      <c r="F20" s="98" t="s">
        <v>77</v>
      </c>
      <c r="G20" s="98" t="s">
        <v>78</v>
      </c>
      <c r="H20" s="98" t="s">
        <v>21</v>
      </c>
      <c r="I20" s="99" t="s">
        <v>79</v>
      </c>
      <c r="J20" s="96"/>
      <c r="K20" s="96"/>
      <c r="L20" s="96"/>
      <c r="M20" s="96"/>
      <c r="N20" s="96"/>
    </row>
    <row r="21" spans="2:16" ht="13.5" customHeight="1" thickBot="1" x14ac:dyDescent="0.35">
      <c r="C21" s="345"/>
      <c r="D21" s="345"/>
      <c r="E21" s="100">
        <v>1</v>
      </c>
      <c r="F21" s="121"/>
      <c r="G21" s="101">
        <v>24</v>
      </c>
      <c r="H21" s="101">
        <f>'Vispārīgā informācija'!F41</f>
        <v>167</v>
      </c>
      <c r="I21" s="121">
        <v>1</v>
      </c>
      <c r="J21" s="96"/>
      <c r="K21" s="96"/>
      <c r="L21" s="321" t="s">
        <v>312</v>
      </c>
      <c r="M21" s="322"/>
      <c r="N21" s="323"/>
    </row>
    <row r="22" spans="2:16" ht="27" customHeight="1" thickBot="1" x14ac:dyDescent="0.4">
      <c r="C22" s="346"/>
      <c r="D22" s="102" t="s">
        <v>104</v>
      </c>
      <c r="E22" s="122" t="s">
        <v>85</v>
      </c>
      <c r="F22" s="123" t="s">
        <v>85</v>
      </c>
      <c r="G22" s="123" t="s">
        <v>85</v>
      </c>
      <c r="H22" s="123" t="s">
        <v>85</v>
      </c>
      <c r="I22" s="124" t="s">
        <v>84</v>
      </c>
      <c r="J22" s="96"/>
      <c r="K22" s="96"/>
      <c r="L22" s="324"/>
      <c r="M22" s="325"/>
      <c r="N22" s="326"/>
    </row>
    <row r="23" spans="2:16" ht="15" customHeight="1" x14ac:dyDescent="0.35">
      <c r="C23" s="103" t="s">
        <v>4</v>
      </c>
      <c r="D23" s="125" t="s">
        <v>84</v>
      </c>
      <c r="E23" s="24">
        <f>IFERROR(IF($D23="Jā",IF(E$22="Jā",'Atlīdzības izmaksas'!AA46,P17),P17),P17)</f>
        <v>0</v>
      </c>
      <c r="F23" s="25">
        <f>IFERROR(IF($D23="Jā",IF(F$22="Jā",'Atlīdzības izmaksas'!AB46,P17),P17),P17)</f>
        <v>0</v>
      </c>
      <c r="G23" s="25">
        <f>IFERROR(IF($D23="Jā",IF(G$22="Jā",'Atlīdzības izmaksas'!AC46,P17),P17),P17)</f>
        <v>0</v>
      </c>
      <c r="H23" s="25">
        <f>IFERROR(IF($D23="Jā",IF(H$22="Jā",'Atlīdzības izmaksas'!AD46,P17),P17),"0")</f>
        <v>0</v>
      </c>
      <c r="I23" s="26">
        <f>IFERROR(IF($D23="Jā",IF(I$22="Jā",'Atlīdzības izmaksas'!AE46,P17),P17),P17)</f>
        <v>16.45</v>
      </c>
      <c r="J23" s="96"/>
      <c r="K23" s="96"/>
      <c r="L23" s="324"/>
      <c r="M23" s="325"/>
      <c r="N23" s="326"/>
    </row>
    <row r="24" spans="2:16" ht="15" customHeight="1" x14ac:dyDescent="0.35">
      <c r="C24" s="104" t="s">
        <v>5</v>
      </c>
      <c r="D24" s="126" t="s">
        <v>85</v>
      </c>
      <c r="E24" s="27">
        <f>IFERROR(IF($D24="Jā",IF(E$22="Jā",Izmitināšana!H21,P17),P17),P17)</f>
        <v>0</v>
      </c>
      <c r="F24" s="28">
        <f>IFERROR(IF($D24="Jā",IF(F$22="Jā",Izmitināšana!I21,P17),P17),P17)</f>
        <v>0</v>
      </c>
      <c r="G24" s="28">
        <f>IFERROR(IF($D24="Jā",IF(G$22="Jā",Izmitināšana!J21,P17),P17),P17)</f>
        <v>0</v>
      </c>
      <c r="H24" s="28">
        <f>IFERROR(IF($D24="Jā",IF(H$22="Jā",Izmitināšana!K21,P17),P17),P17)</f>
        <v>0</v>
      </c>
      <c r="I24" s="29">
        <f>IFERROR(IF($D24="Jā",IF(I$22="Jā",Izmitināšana!L21,P17),P17),P17)</f>
        <v>0</v>
      </c>
      <c r="J24" s="96"/>
      <c r="K24" s="96"/>
      <c r="L24" s="324"/>
      <c r="M24" s="325"/>
      <c r="N24" s="326"/>
    </row>
    <row r="25" spans="2:16" ht="15" customHeight="1" x14ac:dyDescent="0.35">
      <c r="C25" s="105" t="s">
        <v>314</v>
      </c>
      <c r="D25" s="126" t="s">
        <v>84</v>
      </c>
      <c r="E25" s="30">
        <f>IFERROR(IF($D25="Jā",IF(E$22="Jā",'Telpu izmaksas'!H21,P17),P17),P17)</f>
        <v>0</v>
      </c>
      <c r="F25" s="31">
        <f>IFERROR(IF($D25="Jā",IF(F$22="Jā",'Telpu izmaksas'!I21,P17),P17),P17)</f>
        <v>0</v>
      </c>
      <c r="G25" s="31">
        <f>IFERROR(IF($D25="Jā",IF(G$22="Jā",'Telpu izmaksas'!J21,P17),P17),P17)</f>
        <v>0</v>
      </c>
      <c r="H25" s="31">
        <f>IFERROR(IF($D25="Jā",IF(H$22="Jā",'Telpu izmaksas'!K21,P17),P17),P17)</f>
        <v>0</v>
      </c>
      <c r="I25" s="32">
        <f>IFERROR(IF($D25="Jā",IF(I$22="Jā",'Telpu izmaksas'!L21,P17),P17),P17)</f>
        <v>3.0853293413173652</v>
      </c>
      <c r="J25" s="96"/>
      <c r="K25" s="96"/>
      <c r="L25" s="324"/>
      <c r="M25" s="325"/>
      <c r="N25" s="326"/>
    </row>
    <row r="26" spans="2:16" ht="15" customHeight="1" thickBot="1" x14ac:dyDescent="0.4">
      <c r="C26" s="106" t="s">
        <v>299</v>
      </c>
      <c r="D26" s="126" t="s">
        <v>84</v>
      </c>
      <c r="E26" s="30">
        <f>IFERROR(IF($D26="Jā",IF(E$22="Jā",'Preču izmaksas'!H23,P17),P17),P17)</f>
        <v>0</v>
      </c>
      <c r="F26" s="31">
        <f>IFERROR(IF($D26="Jā",IF(F$22="Jā",'Preču izmaksas'!I23,P17),P17),P17)</f>
        <v>0</v>
      </c>
      <c r="G26" s="31">
        <f>IFERROR(IF($D26="Jā",IF(G$22="Jā",'Preču izmaksas'!J23,P17),P17),P17)</f>
        <v>0</v>
      </c>
      <c r="H26" s="31">
        <f>IFERROR(IF($D26="Jā",IF(H$22="Jā",'Preču izmaksas'!K23,P17),P17),P17)</f>
        <v>0</v>
      </c>
      <c r="I26" s="32">
        <f>IFERROR(IF($D26="Jā",IF(I$22="Jā",'Preču izmaksas'!L23,P17),P17),P17)</f>
        <v>2.0958083832335328</v>
      </c>
      <c r="J26" s="96"/>
      <c r="K26" s="96"/>
      <c r="L26" s="327"/>
      <c r="M26" s="328"/>
      <c r="N26" s="329"/>
    </row>
    <row r="27" spans="2:16" ht="15" customHeight="1" x14ac:dyDescent="0.35">
      <c r="C27" s="107" t="s">
        <v>300</v>
      </c>
      <c r="D27" s="126" t="s">
        <v>84</v>
      </c>
      <c r="E27" s="30">
        <f>IFERROR(IF($D$27="Jā",IF(E$22="Jā",'Pakalpojumu izmaksas'!I22,P17),P17),P17)</f>
        <v>0</v>
      </c>
      <c r="F27" s="31">
        <f>IFERROR(IF($D$27="Jā",IF(F$22="Jā",'Pakalpojumu izmaksas'!J22,P17),P17),P17)</f>
        <v>0</v>
      </c>
      <c r="G27" s="31">
        <f>IFERROR(IF($D$27="Jā",IF(G$22="Jā",'Pakalpojumu izmaksas'!K22,P17),P17),P17)</f>
        <v>0</v>
      </c>
      <c r="H27" s="31">
        <f>IFERROR(IF($D$27="Jā",IF(H$22="Jā",'Pakalpojumu izmaksas'!L22,P17),P17),P17)</f>
        <v>0</v>
      </c>
      <c r="I27" s="32">
        <f>IFERROR(IF($D$27="Jā",IF(I$22="Jā",'Pakalpojumu izmaksas'!M22,P17),P17),P17)</f>
        <v>5.51</v>
      </c>
      <c r="J27" s="96"/>
      <c r="K27" s="96"/>
      <c r="L27" s="108"/>
      <c r="M27" s="108"/>
      <c r="N27" s="108"/>
    </row>
    <row r="28" spans="2:16" ht="15" customHeight="1" x14ac:dyDescent="0.35">
      <c r="C28" s="109" t="s">
        <v>7</v>
      </c>
      <c r="D28" s="126" t="s">
        <v>84</v>
      </c>
      <c r="E28" s="30" t="str">
        <f>IFERROR(IF($D28="Jā",IF(E$22="Jā",VLOOKUP('Administrēšanas izmaksas'!$C$22,'Administrēšanas izmaksas'!$O:$T,2,0),""),""),"0")</f>
        <v/>
      </c>
      <c r="F28" s="31" t="str">
        <f>IFERROR(IF($D28="Jā",IF(F$22="Jā",VLOOKUP('Administrēšanas izmaksas'!$C$22,'Administrēšanas izmaksas'!$O:$T,3,0),""),""),"0")</f>
        <v/>
      </c>
      <c r="G28" s="31" t="str">
        <f>IFERROR(IF($D28="Jā",IF(G$22="Jā",VLOOKUP('Administrēšanas izmaksas'!$C$22,'Administrēšanas izmaksas'!$O:$T,4,0),""),""),"0")</f>
        <v/>
      </c>
      <c r="H28" s="31" t="str">
        <f>IFERROR(IF($D28="Jā",IF(H$22="Jā",VLOOKUP('Administrēšanas izmaksas'!$C$22,'Administrēšanas izmaksas'!$O:$T,5,0),""),""),"0")</f>
        <v/>
      </c>
      <c r="I28" s="32">
        <f>IFERROR(IF($D28="Jā",IF(I$22="Jā",VLOOKUP('Administrēšanas izmaksas'!$C$22,'Administrēšanas izmaksas'!$O:$T,6,0),""),""),"0")</f>
        <v>2.7141137724550894</v>
      </c>
      <c r="J28" s="96"/>
      <c r="K28" s="96"/>
      <c r="L28" s="108"/>
      <c r="M28" s="108"/>
      <c r="N28" s="108"/>
    </row>
    <row r="29" spans="2:16" ht="15.5" x14ac:dyDescent="0.35">
      <c r="C29" s="110" t="s">
        <v>44</v>
      </c>
      <c r="D29" s="126" t="s">
        <v>84</v>
      </c>
      <c r="E29" s="30"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1"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1" t="str">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
      </c>
      <c r="H29" s="31" t="str">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
      </c>
      <c r="I29" s="32">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1.4927625748502993</v>
      </c>
      <c r="J29" s="96"/>
      <c r="K29" s="96"/>
      <c r="L29" s="96"/>
      <c r="M29" s="96"/>
      <c r="N29" s="96"/>
    </row>
    <row r="30" spans="2:16" ht="16" thickBot="1" x14ac:dyDescent="0.4">
      <c r="C30" s="111" t="s">
        <v>9</v>
      </c>
      <c r="D30" s="127" t="s">
        <v>85</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 thickBot="1" x14ac:dyDescent="0.4">
      <c r="C31" s="41"/>
      <c r="D31" s="41"/>
      <c r="E31" s="41"/>
      <c r="F31" s="41"/>
      <c r="G31" s="41"/>
      <c r="H31" s="41"/>
      <c r="I31" s="41"/>
      <c r="J31" s="96"/>
      <c r="K31" s="96"/>
      <c r="L31" s="96"/>
      <c r="M31" s="96"/>
      <c r="N31" s="96"/>
    </row>
    <row r="32" spans="2:16" ht="15.5" thickBot="1" x14ac:dyDescent="0.35">
      <c r="C32" s="331" t="s">
        <v>212</v>
      </c>
      <c r="D32" s="332"/>
      <c r="E32" s="36">
        <f>SUM(E23:E30)</f>
        <v>0</v>
      </c>
      <c r="F32" s="37">
        <f>SUM(F23:F30)</f>
        <v>0</v>
      </c>
      <c r="G32" s="37">
        <f>SUM(G23:G30)</f>
        <v>0</v>
      </c>
      <c r="H32" s="37">
        <f>SUM(H23:H30)</f>
        <v>0</v>
      </c>
      <c r="I32" s="38">
        <f>SUM(I23:I30)</f>
        <v>31.348014071856284</v>
      </c>
      <c r="J32" s="96"/>
      <c r="K32" s="96"/>
      <c r="L32" s="96"/>
      <c r="M32" s="96"/>
      <c r="N32" s="96"/>
    </row>
    <row r="33" spans="2:14" ht="13.5" thickBot="1" x14ac:dyDescent="0.35">
      <c r="C33" s="96"/>
      <c r="D33" s="96"/>
      <c r="E33" s="96"/>
      <c r="F33" s="96"/>
      <c r="G33" s="96"/>
      <c r="H33" s="96"/>
      <c r="I33" s="96"/>
      <c r="J33" s="96"/>
      <c r="K33" s="96"/>
      <c r="L33" s="96"/>
      <c r="M33" s="96"/>
      <c r="N33" s="96"/>
    </row>
    <row r="34" spans="2:14" ht="13" x14ac:dyDescent="0.3">
      <c r="C34" s="330" t="s">
        <v>248</v>
      </c>
      <c r="D34" s="322"/>
      <c r="E34" s="322"/>
      <c r="F34" s="322"/>
      <c r="G34" s="322"/>
      <c r="H34" s="322"/>
      <c r="I34" s="322"/>
      <c r="J34" s="322"/>
      <c r="K34" s="323"/>
      <c r="L34" s="96"/>
      <c r="M34" s="96"/>
      <c r="N34" s="96"/>
    </row>
    <row r="35" spans="2:14" ht="13" x14ac:dyDescent="0.3">
      <c r="C35" s="324"/>
      <c r="D35" s="325"/>
      <c r="E35" s="325"/>
      <c r="F35" s="325"/>
      <c r="G35" s="325"/>
      <c r="H35" s="325"/>
      <c r="I35" s="325"/>
      <c r="J35" s="325"/>
      <c r="K35" s="326"/>
      <c r="L35" s="96"/>
      <c r="M35" s="96"/>
      <c r="N35" s="96"/>
    </row>
    <row r="36" spans="2:14" ht="13.5" thickBot="1" x14ac:dyDescent="0.35">
      <c r="C36" s="327"/>
      <c r="D36" s="328"/>
      <c r="E36" s="328"/>
      <c r="F36" s="328"/>
      <c r="G36" s="328"/>
      <c r="H36" s="328"/>
      <c r="I36" s="328"/>
      <c r="J36" s="328"/>
      <c r="K36" s="329"/>
      <c r="L36" s="96"/>
      <c r="M36" s="96"/>
      <c r="N36" s="96"/>
    </row>
    <row r="37" spans="2:14" ht="13" x14ac:dyDescent="0.3">
      <c r="C37" s="96"/>
      <c r="D37" s="96"/>
      <c r="E37" s="96"/>
      <c r="F37" s="96"/>
      <c r="G37" s="96"/>
      <c r="H37" s="96"/>
      <c r="I37" s="96"/>
      <c r="J37" s="96"/>
      <c r="K37" s="96"/>
      <c r="L37" s="96"/>
      <c r="M37" s="96"/>
      <c r="N37" s="96"/>
    </row>
    <row r="38" spans="2:14" ht="17.5" x14ac:dyDescent="0.35">
      <c r="B38" s="92" t="s">
        <v>214</v>
      </c>
      <c r="C38" s="112"/>
      <c r="D38" s="112"/>
      <c r="E38" s="96"/>
      <c r="F38" s="96"/>
      <c r="G38" s="96"/>
      <c r="H38" s="96"/>
      <c r="I38" s="96"/>
      <c r="J38" s="96"/>
      <c r="K38" s="96"/>
      <c r="L38" s="96"/>
      <c r="M38" s="96"/>
      <c r="N38" s="96"/>
    </row>
    <row r="39" spans="2:14" ht="13.5" thickBot="1" x14ac:dyDescent="0.35">
      <c r="C39" s="96"/>
      <c r="D39" s="96"/>
      <c r="E39" s="96"/>
      <c r="F39" s="96"/>
      <c r="G39" s="96"/>
      <c r="H39" s="96"/>
      <c r="I39" s="96"/>
      <c r="J39" s="96"/>
      <c r="K39" s="96"/>
      <c r="L39" s="96"/>
      <c r="M39" s="96"/>
      <c r="N39" s="96"/>
    </row>
    <row r="40" spans="2:14" ht="16" thickBot="1" x14ac:dyDescent="0.4">
      <c r="C40" s="41" t="s">
        <v>105</v>
      </c>
      <c r="D40" s="128">
        <v>1</v>
      </c>
      <c r="E40" s="96"/>
      <c r="F40" s="96"/>
      <c r="G40" s="96"/>
      <c r="H40" s="96"/>
      <c r="I40" s="96"/>
      <c r="J40" s="96"/>
      <c r="K40" s="96"/>
      <c r="L40" s="96"/>
      <c r="M40" s="96"/>
      <c r="N40" s="96"/>
    </row>
    <row r="41" spans="2:14" ht="13.5" thickBot="1" x14ac:dyDescent="0.35">
      <c r="C41" s="96"/>
      <c r="D41" s="96"/>
      <c r="E41" s="96"/>
      <c r="F41" s="96"/>
      <c r="G41" s="96"/>
      <c r="H41" s="96"/>
      <c r="I41" s="96"/>
      <c r="J41" s="96"/>
      <c r="K41" s="96"/>
      <c r="L41" s="96"/>
      <c r="M41" s="96"/>
      <c r="N41" s="96"/>
    </row>
    <row r="42" spans="2:14" ht="16" thickBot="1" x14ac:dyDescent="0.35">
      <c r="C42" s="347" t="s">
        <v>100</v>
      </c>
      <c r="D42" s="344" t="s">
        <v>101</v>
      </c>
      <c r="E42" s="342" t="s">
        <v>102</v>
      </c>
      <c r="F42" s="342"/>
      <c r="G42" s="342"/>
      <c r="H42" s="342"/>
      <c r="I42" s="343"/>
      <c r="J42" s="96"/>
      <c r="K42" s="96"/>
      <c r="L42" s="96"/>
      <c r="M42" s="96"/>
      <c r="N42" s="96"/>
    </row>
    <row r="43" spans="2:14" ht="15.5" x14ac:dyDescent="0.3">
      <c r="C43" s="348"/>
      <c r="D43" s="345"/>
      <c r="E43" s="98" t="s">
        <v>76</v>
      </c>
      <c r="F43" s="98" t="s">
        <v>77</v>
      </c>
      <c r="G43" s="98" t="s">
        <v>78</v>
      </c>
      <c r="H43" s="98" t="s">
        <v>21</v>
      </c>
      <c r="I43" s="99" t="s">
        <v>79</v>
      </c>
      <c r="J43" s="96"/>
      <c r="K43" s="96"/>
      <c r="L43" s="96"/>
      <c r="M43" s="96"/>
      <c r="N43" s="96"/>
    </row>
    <row r="44" spans="2:14" ht="16" thickBot="1" x14ac:dyDescent="0.35">
      <c r="C44" s="348"/>
      <c r="D44" s="345"/>
      <c r="E44" s="114">
        <v>1</v>
      </c>
      <c r="F44" s="114">
        <f>F21</f>
        <v>0</v>
      </c>
      <c r="G44" s="114">
        <v>24</v>
      </c>
      <c r="H44" s="114">
        <f>H21</f>
        <v>167</v>
      </c>
      <c r="I44" s="115">
        <f>I21</f>
        <v>1</v>
      </c>
      <c r="J44" s="96"/>
      <c r="K44" s="96"/>
      <c r="L44" s="96"/>
      <c r="M44" s="96"/>
      <c r="N44" s="96"/>
    </row>
    <row r="45" spans="2:14" ht="31.5" thickBot="1" x14ac:dyDescent="0.4">
      <c r="C45" s="349"/>
      <c r="D45" s="116" t="s">
        <v>104</v>
      </c>
      <c r="E45" s="117" t="str">
        <f>E22</f>
        <v>Nē</v>
      </c>
      <c r="F45" s="117" t="str">
        <f>F22</f>
        <v>Nē</v>
      </c>
      <c r="G45" s="117" t="str">
        <f>G22</f>
        <v>Nē</v>
      </c>
      <c r="H45" s="117" t="str">
        <f>H22</f>
        <v>Nē</v>
      </c>
      <c r="I45" s="118" t="str">
        <f>I22</f>
        <v>Jā</v>
      </c>
      <c r="J45" s="96"/>
      <c r="K45" s="96"/>
      <c r="L45" s="96"/>
      <c r="M45" s="96"/>
      <c r="N45" s="96"/>
    </row>
    <row r="46" spans="2:14" ht="15.5" x14ac:dyDescent="0.35">
      <c r="C46" s="103" t="s">
        <v>4</v>
      </c>
      <c r="D46" s="119" t="str">
        <f t="shared" ref="D46:D51" si="0">D23</f>
        <v>Jā</v>
      </c>
      <c r="E46" s="24">
        <f t="shared" ref="E46:I51" si="1">IFERROR(ROUND(E23/$D$40,2),"")</f>
        <v>0</v>
      </c>
      <c r="F46" s="39">
        <f t="shared" si="1"/>
        <v>0</v>
      </c>
      <c r="G46" s="39">
        <f t="shared" si="1"/>
        <v>0</v>
      </c>
      <c r="H46" s="39">
        <f t="shared" si="1"/>
        <v>0</v>
      </c>
      <c r="I46" s="40">
        <f t="shared" si="1"/>
        <v>16.45</v>
      </c>
      <c r="J46" s="96"/>
      <c r="K46" s="96"/>
      <c r="L46" s="96"/>
      <c r="M46" s="96"/>
      <c r="N46" s="96"/>
    </row>
    <row r="47" spans="2:14" ht="15.5" x14ac:dyDescent="0.35">
      <c r="C47" s="104" t="s">
        <v>5</v>
      </c>
      <c r="D47" s="119" t="str">
        <f t="shared" si="0"/>
        <v>Nē</v>
      </c>
      <c r="E47" s="30">
        <f t="shared" si="1"/>
        <v>0</v>
      </c>
      <c r="F47" s="31">
        <f t="shared" si="1"/>
        <v>0</v>
      </c>
      <c r="G47" s="31">
        <f t="shared" si="1"/>
        <v>0</v>
      </c>
      <c r="H47" s="31">
        <f t="shared" si="1"/>
        <v>0</v>
      </c>
      <c r="I47" s="32">
        <f t="shared" si="1"/>
        <v>0</v>
      </c>
      <c r="J47" s="96"/>
      <c r="K47" s="96"/>
      <c r="L47" s="96"/>
      <c r="M47" s="96"/>
      <c r="N47" s="96"/>
    </row>
    <row r="48" spans="2:14" ht="15.5" x14ac:dyDescent="0.35">
      <c r="C48" s="105" t="s">
        <v>314</v>
      </c>
      <c r="D48" s="119" t="str">
        <f t="shared" si="0"/>
        <v>Jā</v>
      </c>
      <c r="E48" s="30">
        <f t="shared" si="1"/>
        <v>0</v>
      </c>
      <c r="F48" s="31">
        <f t="shared" si="1"/>
        <v>0</v>
      </c>
      <c r="G48" s="31">
        <f t="shared" si="1"/>
        <v>0</v>
      </c>
      <c r="H48" s="31">
        <f t="shared" si="1"/>
        <v>0</v>
      </c>
      <c r="I48" s="32">
        <f t="shared" si="1"/>
        <v>3.09</v>
      </c>
      <c r="J48" s="96"/>
      <c r="K48" s="96"/>
      <c r="L48" s="96"/>
      <c r="M48" s="96"/>
      <c r="N48" s="96"/>
    </row>
    <row r="49" spans="3:14" ht="15.5" x14ac:dyDescent="0.35">
      <c r="C49" s="106" t="s">
        <v>299</v>
      </c>
      <c r="D49" s="119" t="str">
        <f t="shared" si="0"/>
        <v>Jā</v>
      </c>
      <c r="E49" s="30">
        <f t="shared" si="1"/>
        <v>0</v>
      </c>
      <c r="F49" s="31">
        <f t="shared" si="1"/>
        <v>0</v>
      </c>
      <c r="G49" s="31">
        <f t="shared" si="1"/>
        <v>0</v>
      </c>
      <c r="H49" s="31">
        <f t="shared" si="1"/>
        <v>0</v>
      </c>
      <c r="I49" s="32">
        <f t="shared" si="1"/>
        <v>2.1</v>
      </c>
      <c r="J49" s="96"/>
      <c r="K49" s="96"/>
      <c r="L49" s="96"/>
      <c r="M49" s="96"/>
      <c r="N49" s="96"/>
    </row>
    <row r="50" spans="3:14" ht="15.5" x14ac:dyDescent="0.35">
      <c r="C50" s="107" t="s">
        <v>300</v>
      </c>
      <c r="D50" s="119" t="str">
        <f t="shared" si="0"/>
        <v>Jā</v>
      </c>
      <c r="E50" s="30">
        <f t="shared" si="1"/>
        <v>0</v>
      </c>
      <c r="F50" s="31">
        <f t="shared" si="1"/>
        <v>0</v>
      </c>
      <c r="G50" s="31">
        <f t="shared" si="1"/>
        <v>0</v>
      </c>
      <c r="H50" s="31">
        <f t="shared" si="1"/>
        <v>0</v>
      </c>
      <c r="I50" s="32">
        <f t="shared" si="1"/>
        <v>5.51</v>
      </c>
      <c r="J50" s="96"/>
      <c r="K50" s="96"/>
      <c r="L50" s="96"/>
      <c r="M50" s="96"/>
      <c r="N50" s="96"/>
    </row>
    <row r="51" spans="3:14" ht="15.5" x14ac:dyDescent="0.35">
      <c r="C51" s="109" t="s">
        <v>7</v>
      </c>
      <c r="D51" s="119" t="str">
        <f t="shared" si="0"/>
        <v>Jā</v>
      </c>
      <c r="E51" s="30" t="str">
        <f t="shared" si="1"/>
        <v/>
      </c>
      <c r="F51" s="31" t="str">
        <f t="shared" si="1"/>
        <v/>
      </c>
      <c r="G51" s="31" t="str">
        <f t="shared" si="1"/>
        <v/>
      </c>
      <c r="H51" s="31" t="str">
        <f t="shared" si="1"/>
        <v/>
      </c>
      <c r="I51" s="32">
        <f t="shared" si="1"/>
        <v>2.71</v>
      </c>
      <c r="J51" s="96"/>
      <c r="K51" s="96"/>
      <c r="L51" s="96"/>
      <c r="M51" s="96"/>
      <c r="N51" s="96"/>
    </row>
    <row r="52" spans="3:14" ht="15.5" x14ac:dyDescent="0.35">
      <c r="C52" s="110" t="str">
        <f>C29</f>
        <v>Pakalpojuma attīstības un pilnveidošanas procents</v>
      </c>
      <c r="D52" s="119" t="str">
        <f t="shared" ref="D52:D53" si="2">D29</f>
        <v>Jā</v>
      </c>
      <c r="E52" s="30" t="str">
        <f t="shared" ref="E52:I52" si="3">IFERROR(ROUND(E29/$D$40,2),"")</f>
        <v/>
      </c>
      <c r="F52" s="31" t="str">
        <f t="shared" si="3"/>
        <v/>
      </c>
      <c r="G52" s="31" t="str">
        <f t="shared" si="3"/>
        <v/>
      </c>
      <c r="H52" s="31" t="str">
        <f t="shared" si="3"/>
        <v/>
      </c>
      <c r="I52" s="32">
        <f t="shared" si="3"/>
        <v>1.49</v>
      </c>
      <c r="J52" s="96"/>
      <c r="K52" s="96"/>
      <c r="L52" s="96"/>
      <c r="M52" s="96"/>
      <c r="N52" s="96"/>
    </row>
    <row r="53" spans="3:14" ht="16" thickBot="1" x14ac:dyDescent="0.4">
      <c r="C53" s="111" t="s">
        <v>9</v>
      </c>
      <c r="D53" s="120" t="str">
        <f t="shared" si="2"/>
        <v>Nē</v>
      </c>
      <c r="E53" s="33" t="str">
        <f t="shared" ref="E53:I53" si="4">IFERROR(ROUND(E30/$D$40,2),"")</f>
        <v/>
      </c>
      <c r="F53" s="34" t="str">
        <f t="shared" si="4"/>
        <v/>
      </c>
      <c r="G53" s="34" t="str">
        <f t="shared" si="4"/>
        <v/>
      </c>
      <c r="H53" s="34" t="str">
        <f t="shared" si="4"/>
        <v/>
      </c>
      <c r="I53" s="35" t="str">
        <f t="shared" si="4"/>
        <v/>
      </c>
      <c r="J53" s="96"/>
      <c r="K53" s="96"/>
      <c r="L53" s="96"/>
      <c r="M53" s="96"/>
      <c r="N53" s="96"/>
    </row>
    <row r="54" spans="3:14" ht="16" thickBot="1" x14ac:dyDescent="0.4">
      <c r="C54" s="41"/>
      <c r="D54" s="41"/>
      <c r="E54" s="41"/>
      <c r="F54" s="41"/>
      <c r="G54" s="41"/>
      <c r="H54" s="41"/>
      <c r="I54" s="41"/>
      <c r="J54" s="96"/>
      <c r="K54" s="96"/>
      <c r="L54" s="96"/>
      <c r="M54" s="96"/>
      <c r="N54" s="96"/>
    </row>
    <row r="55" spans="3:14" ht="15.5" thickBot="1" x14ac:dyDescent="0.35">
      <c r="C55" s="331" t="s">
        <v>213</v>
      </c>
      <c r="D55" s="332"/>
      <c r="E55" s="36">
        <f>SUM(E46:E53)</f>
        <v>0</v>
      </c>
      <c r="F55" s="37">
        <f>SUM(F46:F53)</f>
        <v>0</v>
      </c>
      <c r="G55" s="37">
        <f>SUM(G46:G53)</f>
        <v>0</v>
      </c>
      <c r="H55" s="37">
        <f>SUM(H46:H53)</f>
        <v>0</v>
      </c>
      <c r="I55" s="38">
        <f>SUM(I46:I53)</f>
        <v>31.349999999999998</v>
      </c>
      <c r="J55" s="96"/>
      <c r="K55" s="96"/>
      <c r="L55" s="96"/>
      <c r="M55" s="96"/>
      <c r="N55" s="96"/>
    </row>
    <row r="56" spans="3:14" ht="13" x14ac:dyDescent="0.3">
      <c r="C56" s="96"/>
      <c r="D56" s="96"/>
      <c r="E56" s="96"/>
      <c r="F56" s="96"/>
      <c r="G56" s="96"/>
      <c r="H56" s="96"/>
      <c r="I56" s="96"/>
      <c r="J56" s="96"/>
      <c r="K56" s="96"/>
      <c r="L56" s="96"/>
      <c r="M56" s="96"/>
      <c r="N56" s="96"/>
    </row>
    <row r="57" spans="3:14" ht="13" x14ac:dyDescent="0.3">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32" zoomScale="90" zoomScaleNormal="90" workbookViewId="0">
      <selection activeCell="F60" sqref="F60"/>
    </sheetView>
  </sheetViews>
  <sheetFormatPr defaultColWidth="9.1796875" defaultRowHeight="12.5" outlineLevelRow="1" x14ac:dyDescent="0.25"/>
  <cols>
    <col min="1" max="1" width="11.26953125" style="81" customWidth="1"/>
    <col min="2" max="2" width="7" style="81" customWidth="1"/>
    <col min="3" max="3" width="21.26953125" style="81" customWidth="1"/>
    <col min="4" max="8" width="9.1796875" style="81"/>
    <col min="9" max="9" width="15.54296875" style="81" customWidth="1"/>
    <col min="10" max="10" width="42.7265625" style="81" customWidth="1"/>
    <col min="11" max="16384" width="9.1796875" style="81"/>
  </cols>
  <sheetData>
    <row r="2" spans="1:11" ht="20.5" x14ac:dyDescent="0.45">
      <c r="A2" s="82"/>
      <c r="B2" s="83" t="s">
        <v>10</v>
      </c>
      <c r="C2" s="84" t="str">
        <f>Titullapa!$B$6</f>
        <v>Speciālista konsultācija</v>
      </c>
      <c r="D2" s="82"/>
    </row>
    <row r="3" spans="1:11" ht="20.5" x14ac:dyDescent="0.45">
      <c r="A3" s="82"/>
      <c r="B3" s="83" t="s">
        <v>11</v>
      </c>
      <c r="C3" s="84" t="str">
        <f>Saturs!C8</f>
        <v>Vispārīgā informācija</v>
      </c>
      <c r="D3" s="82"/>
    </row>
    <row r="4" spans="1:11" ht="20.5" x14ac:dyDescent="0.45">
      <c r="A4" s="82"/>
      <c r="B4" s="129" t="s">
        <v>12</v>
      </c>
      <c r="C4" s="84"/>
      <c r="D4" s="82"/>
    </row>
    <row r="5" spans="1:11" ht="15.5" x14ac:dyDescent="0.35">
      <c r="A5" s="87"/>
      <c r="B5" s="130"/>
      <c r="C5" s="130"/>
    </row>
    <row r="6" spans="1:11" ht="17.5" x14ac:dyDescent="0.35">
      <c r="A6" s="87"/>
      <c r="B6" s="88" t="s">
        <v>14</v>
      </c>
      <c r="C6" s="130"/>
    </row>
    <row r="7" spans="1:11" ht="15.5" outlineLevel="1" x14ac:dyDescent="0.35">
      <c r="A7" s="87"/>
      <c r="B7" s="87"/>
      <c r="C7" s="87"/>
      <c r="D7" s="89" t="s">
        <v>15</v>
      </c>
      <c r="E7" s="41" t="s">
        <v>18</v>
      </c>
      <c r="F7" s="41"/>
      <c r="G7" s="41"/>
      <c r="H7" s="41"/>
      <c r="I7" s="41"/>
      <c r="J7" s="41"/>
    </row>
    <row r="8" spans="1:11" ht="15.5" outlineLevel="1" x14ac:dyDescent="0.35">
      <c r="D8" s="90" t="s">
        <v>16</v>
      </c>
      <c r="E8" s="41" t="s">
        <v>270</v>
      </c>
      <c r="F8" s="41"/>
      <c r="G8" s="41"/>
      <c r="H8" s="41"/>
      <c r="I8" s="41"/>
      <c r="J8" s="41"/>
    </row>
    <row r="9" spans="1:11" ht="15.5" outlineLevel="1" x14ac:dyDescent="0.35">
      <c r="D9" s="91" t="s">
        <v>17</v>
      </c>
      <c r="E9" s="41" t="s">
        <v>271</v>
      </c>
      <c r="F9" s="41"/>
      <c r="G9" s="41"/>
      <c r="H9" s="41"/>
      <c r="I9" s="41"/>
      <c r="J9" s="41"/>
    </row>
    <row r="10" spans="1:11" ht="15.5" x14ac:dyDescent="0.35">
      <c r="D10" s="41"/>
      <c r="E10" s="41"/>
      <c r="F10" s="41"/>
      <c r="G10" s="41"/>
      <c r="H10" s="41"/>
      <c r="I10" s="41"/>
      <c r="J10" s="41"/>
    </row>
    <row r="12" spans="1:11" ht="17.5" x14ac:dyDescent="0.35">
      <c r="B12" s="88" t="s">
        <v>13</v>
      </c>
    </row>
    <row r="13" spans="1:11" ht="13" outlineLevel="1" thickBot="1" x14ac:dyDescent="0.3"/>
    <row r="14" spans="1:11" outlineLevel="1" x14ac:dyDescent="0.25">
      <c r="C14" s="333" t="s">
        <v>249</v>
      </c>
      <c r="D14" s="334"/>
      <c r="E14" s="334"/>
      <c r="F14" s="334"/>
      <c r="G14" s="334"/>
      <c r="H14" s="334"/>
      <c r="I14" s="334"/>
      <c r="J14" s="334"/>
      <c r="K14" s="335"/>
    </row>
    <row r="15" spans="1:11" outlineLevel="1" x14ac:dyDescent="0.25">
      <c r="C15" s="336"/>
      <c r="D15" s="337"/>
      <c r="E15" s="337"/>
      <c r="F15" s="337"/>
      <c r="G15" s="337"/>
      <c r="H15" s="337"/>
      <c r="I15" s="337"/>
      <c r="J15" s="337"/>
      <c r="K15" s="338"/>
    </row>
    <row r="16" spans="1:11" outlineLevel="1" x14ac:dyDescent="0.25">
      <c r="C16" s="336"/>
      <c r="D16" s="337"/>
      <c r="E16" s="337"/>
      <c r="F16" s="337"/>
      <c r="G16" s="337"/>
      <c r="H16" s="337"/>
      <c r="I16" s="337"/>
      <c r="J16" s="337"/>
      <c r="K16" s="338"/>
    </row>
    <row r="17" spans="1:11" outlineLevel="1" x14ac:dyDescent="0.25">
      <c r="C17" s="336"/>
      <c r="D17" s="337"/>
      <c r="E17" s="337"/>
      <c r="F17" s="337"/>
      <c r="G17" s="337"/>
      <c r="H17" s="337"/>
      <c r="I17" s="337"/>
      <c r="J17" s="337"/>
      <c r="K17" s="338"/>
    </row>
    <row r="18" spans="1:11" ht="45.65" customHeight="1" outlineLevel="1" thickBot="1" x14ac:dyDescent="0.3">
      <c r="C18" s="339"/>
      <c r="D18" s="340"/>
      <c r="E18" s="340"/>
      <c r="F18" s="340"/>
      <c r="G18" s="340"/>
      <c r="H18" s="340"/>
      <c r="I18" s="340"/>
      <c r="J18" s="340"/>
      <c r="K18" s="341"/>
    </row>
    <row r="19" spans="1:11" outlineLevel="1" x14ac:dyDescent="0.25"/>
    <row r="20" spans="1:11" ht="17.5" collapsed="1" x14ac:dyDescent="0.35">
      <c r="B20" s="92" t="s">
        <v>19</v>
      </c>
      <c r="C20" s="93"/>
      <c r="D20" s="93"/>
      <c r="E20" s="93"/>
      <c r="F20" s="93"/>
      <c r="G20" s="93"/>
      <c r="H20" s="93"/>
      <c r="I20" s="93"/>
    </row>
    <row r="21" spans="1:11" ht="16" thickBot="1" x14ac:dyDescent="0.4">
      <c r="A21" s="41"/>
      <c r="B21" s="41"/>
      <c r="C21" s="41"/>
      <c r="D21" s="41"/>
      <c r="E21" s="41"/>
      <c r="F21" s="41"/>
      <c r="G21" s="41"/>
      <c r="H21" s="41"/>
      <c r="I21" s="41"/>
      <c r="J21" s="41"/>
      <c r="K21" s="41"/>
    </row>
    <row r="22" spans="1:11" ht="18" thickBot="1" x14ac:dyDescent="0.4">
      <c r="A22" s="41"/>
      <c r="B22" s="41"/>
      <c r="C22" s="88" t="s">
        <v>20</v>
      </c>
      <c r="D22" s="284">
        <v>2023</v>
      </c>
      <c r="E22" s="41"/>
      <c r="F22" s="41"/>
      <c r="G22" s="41"/>
      <c r="H22" s="41"/>
      <c r="I22" s="41"/>
      <c r="J22" s="41"/>
      <c r="K22" s="41"/>
    </row>
    <row r="23" spans="1:11" ht="18" thickBot="1" x14ac:dyDescent="0.4">
      <c r="A23" s="41"/>
      <c r="B23" s="41"/>
      <c r="C23" s="92" t="s">
        <v>208</v>
      </c>
      <c r="D23" s="201"/>
      <c r="E23" s="201"/>
      <c r="F23" s="201"/>
      <c r="G23" s="132"/>
      <c r="H23" s="41"/>
      <c r="I23" s="41"/>
      <c r="J23" s="41"/>
      <c r="K23" s="41"/>
    </row>
    <row r="24" spans="1:11" ht="46.5" x14ac:dyDescent="0.35">
      <c r="A24" s="41"/>
      <c r="B24" s="41"/>
      <c r="C24" s="275" t="s">
        <v>21</v>
      </c>
      <c r="D24" s="276" t="s">
        <v>22</v>
      </c>
      <c r="E24" s="276" t="s">
        <v>23</v>
      </c>
      <c r="F24" s="277" t="s">
        <v>24</v>
      </c>
      <c r="G24" s="41"/>
      <c r="H24" s="41"/>
      <c r="I24" s="41"/>
      <c r="J24" s="41"/>
      <c r="K24" s="41"/>
    </row>
    <row r="25" spans="1:11" ht="16" thickBot="1" x14ac:dyDescent="0.4">
      <c r="A25" s="41"/>
      <c r="B25" s="41"/>
      <c r="C25" s="278">
        <v>1</v>
      </c>
      <c r="D25" s="279">
        <v>2</v>
      </c>
      <c r="E25" s="279">
        <v>3</v>
      </c>
      <c r="F25" s="280">
        <v>4</v>
      </c>
      <c r="G25" s="41"/>
      <c r="H25" s="41"/>
      <c r="I25" s="41"/>
      <c r="J25" s="41"/>
      <c r="K25" s="41"/>
    </row>
    <row r="26" spans="1:11" ht="15.5" x14ac:dyDescent="0.35">
      <c r="A26" s="41"/>
      <c r="B26" s="41"/>
      <c r="C26" s="272" t="s">
        <v>25</v>
      </c>
      <c r="D26" s="281">
        <v>31</v>
      </c>
      <c r="E26" s="285">
        <v>22</v>
      </c>
      <c r="F26" s="286">
        <v>176</v>
      </c>
      <c r="G26" s="41"/>
      <c r="H26" s="41"/>
      <c r="I26" s="41"/>
      <c r="J26" s="41"/>
      <c r="K26" s="41"/>
    </row>
    <row r="27" spans="1:11" ht="15.5" x14ac:dyDescent="0.35">
      <c r="A27" s="41"/>
      <c r="B27" s="41"/>
      <c r="C27" s="110" t="s">
        <v>26</v>
      </c>
      <c r="D27" s="184">
        <v>28</v>
      </c>
      <c r="E27" s="184">
        <v>20</v>
      </c>
      <c r="F27" s="287">
        <v>160</v>
      </c>
      <c r="G27" s="41"/>
      <c r="H27" s="41"/>
      <c r="I27" s="41"/>
      <c r="J27" s="41"/>
      <c r="K27" s="41"/>
    </row>
    <row r="28" spans="1:11" ht="15.5" x14ac:dyDescent="0.35">
      <c r="A28" s="41"/>
      <c r="B28" s="41"/>
      <c r="C28" s="110" t="s">
        <v>27</v>
      </c>
      <c r="D28" s="41">
        <v>31</v>
      </c>
      <c r="E28" s="184">
        <v>23</v>
      </c>
      <c r="F28" s="287">
        <v>184</v>
      </c>
      <c r="G28" s="41"/>
      <c r="H28" s="41"/>
      <c r="I28" s="41"/>
      <c r="J28" s="41"/>
      <c r="K28" s="41"/>
    </row>
    <row r="29" spans="1:11" ht="15.5" x14ac:dyDescent="0.35">
      <c r="A29" s="41"/>
      <c r="B29" s="41"/>
      <c r="C29" s="110" t="s">
        <v>28</v>
      </c>
      <c r="D29" s="41">
        <v>30</v>
      </c>
      <c r="E29" s="184">
        <v>18</v>
      </c>
      <c r="F29" s="287">
        <v>143</v>
      </c>
      <c r="G29" s="41"/>
      <c r="H29" s="41"/>
      <c r="I29" s="41"/>
      <c r="J29" s="41"/>
      <c r="K29" s="41"/>
    </row>
    <row r="30" spans="1:11" ht="15.5" x14ac:dyDescent="0.35">
      <c r="A30" s="41"/>
      <c r="B30" s="41"/>
      <c r="C30" s="110" t="s">
        <v>29</v>
      </c>
      <c r="D30" s="41">
        <v>31</v>
      </c>
      <c r="E30" s="184">
        <v>21</v>
      </c>
      <c r="F30" s="287">
        <v>167</v>
      </c>
      <c r="G30" s="41"/>
      <c r="H30" s="41"/>
      <c r="I30" s="41"/>
      <c r="J30" s="41"/>
      <c r="K30" s="41"/>
    </row>
    <row r="31" spans="1:11" ht="15.5" x14ac:dyDescent="0.35">
      <c r="A31" s="41"/>
      <c r="B31" s="41"/>
      <c r="C31" s="110" t="s">
        <v>30</v>
      </c>
      <c r="D31" s="41">
        <v>30</v>
      </c>
      <c r="E31" s="184">
        <v>21</v>
      </c>
      <c r="F31" s="287">
        <v>167</v>
      </c>
      <c r="G31" s="41"/>
      <c r="H31" s="41"/>
      <c r="I31" s="41"/>
      <c r="J31" s="41"/>
      <c r="K31" s="41"/>
    </row>
    <row r="32" spans="1:11" ht="15.5" x14ac:dyDescent="0.35">
      <c r="A32" s="41"/>
      <c r="B32" s="41"/>
      <c r="C32" s="110" t="s">
        <v>31</v>
      </c>
      <c r="D32" s="41">
        <v>31</v>
      </c>
      <c r="E32" s="184">
        <v>20</v>
      </c>
      <c r="F32" s="287">
        <v>160</v>
      </c>
      <c r="G32" s="41"/>
      <c r="H32" s="41"/>
      <c r="I32" s="41"/>
      <c r="J32" s="41"/>
      <c r="K32" s="41"/>
    </row>
    <row r="33" spans="1:11" ht="15.5" x14ac:dyDescent="0.35">
      <c r="A33" s="41"/>
      <c r="B33" s="41"/>
      <c r="C33" s="110" t="s">
        <v>32</v>
      </c>
      <c r="D33" s="41">
        <v>31</v>
      </c>
      <c r="E33" s="184">
        <v>23</v>
      </c>
      <c r="F33" s="287">
        <v>184</v>
      </c>
      <c r="G33" s="41"/>
      <c r="H33" s="41"/>
      <c r="I33" s="41"/>
      <c r="J33" s="41"/>
      <c r="K33" s="41"/>
    </row>
    <row r="34" spans="1:11" ht="15.5" x14ac:dyDescent="0.35">
      <c r="A34" s="41"/>
      <c r="B34" s="41"/>
      <c r="C34" s="110" t="s">
        <v>33</v>
      </c>
      <c r="D34" s="41">
        <v>30</v>
      </c>
      <c r="E34" s="184">
        <v>21</v>
      </c>
      <c r="F34" s="287">
        <v>168</v>
      </c>
      <c r="G34" s="41"/>
      <c r="H34" s="41"/>
      <c r="I34" s="41"/>
      <c r="J34" s="41"/>
      <c r="K34" s="41"/>
    </row>
    <row r="35" spans="1:11" ht="15.5" x14ac:dyDescent="0.35">
      <c r="A35" s="41"/>
      <c r="B35" s="41"/>
      <c r="C35" s="110" t="s">
        <v>34</v>
      </c>
      <c r="D35" s="41">
        <v>31</v>
      </c>
      <c r="E35" s="184">
        <v>22</v>
      </c>
      <c r="F35" s="287">
        <v>176</v>
      </c>
      <c r="G35" s="41"/>
      <c r="H35" s="41"/>
      <c r="I35" s="41"/>
      <c r="J35" s="41"/>
      <c r="K35" s="41"/>
    </row>
    <row r="36" spans="1:11" ht="15.5" x14ac:dyDescent="0.35">
      <c r="A36" s="41"/>
      <c r="B36" s="41"/>
      <c r="C36" s="110" t="s">
        <v>35</v>
      </c>
      <c r="D36" s="41">
        <v>30</v>
      </c>
      <c r="E36" s="184">
        <v>21</v>
      </c>
      <c r="F36" s="287">
        <v>167</v>
      </c>
      <c r="G36" s="41"/>
      <c r="H36" s="41"/>
      <c r="I36" s="41"/>
      <c r="J36" s="41"/>
      <c r="K36" s="41"/>
    </row>
    <row r="37" spans="1:11" ht="16" thickBot="1" x14ac:dyDescent="0.4">
      <c r="A37" s="41"/>
      <c r="B37" s="41"/>
      <c r="C37" s="111" t="s">
        <v>36</v>
      </c>
      <c r="D37" s="43">
        <v>31</v>
      </c>
      <c r="E37" s="187">
        <v>19</v>
      </c>
      <c r="F37" s="288">
        <v>152</v>
      </c>
      <c r="G37" s="41"/>
      <c r="H37" s="41"/>
      <c r="I37" s="41"/>
      <c r="J37" s="41"/>
      <c r="K37" s="41"/>
    </row>
    <row r="38" spans="1:11" ht="15.5" x14ac:dyDescent="0.35">
      <c r="A38" s="41"/>
      <c r="B38" s="41"/>
      <c r="C38" s="272"/>
      <c r="D38" s="281"/>
      <c r="E38" s="281"/>
      <c r="F38" s="273"/>
      <c r="G38" s="41"/>
      <c r="H38" s="333" t="s">
        <v>250</v>
      </c>
      <c r="I38" s="334"/>
      <c r="J38" s="335"/>
      <c r="K38" s="41"/>
    </row>
    <row r="39" spans="1:11" ht="12.75" customHeight="1" x14ac:dyDescent="0.35">
      <c r="A39" s="41"/>
      <c r="B39" s="41"/>
      <c r="C39" s="282" t="s">
        <v>37</v>
      </c>
      <c r="D39" s="41">
        <f>SUM(D26:D37)</f>
        <v>365</v>
      </c>
      <c r="E39" s="41">
        <f>SUM(E26:E37)</f>
        <v>251</v>
      </c>
      <c r="F39" s="42">
        <f>SUM(F26:F37)</f>
        <v>2004</v>
      </c>
      <c r="G39" s="41"/>
      <c r="H39" s="336"/>
      <c r="I39" s="337"/>
      <c r="J39" s="338"/>
      <c r="K39" s="41"/>
    </row>
    <row r="40" spans="1:11" ht="15" customHeight="1" x14ac:dyDescent="0.35">
      <c r="A40" s="41"/>
      <c r="B40" s="41"/>
      <c r="C40" s="282" t="s">
        <v>38</v>
      </c>
      <c r="D40" s="41"/>
      <c r="E40" s="41"/>
      <c r="F40" s="42">
        <f>F39-F43</f>
        <v>1844</v>
      </c>
      <c r="G40" s="41"/>
      <c r="H40" s="336"/>
      <c r="I40" s="337"/>
      <c r="J40" s="338"/>
      <c r="K40" s="41"/>
    </row>
    <row r="41" spans="1:11" ht="15.75" customHeight="1" thickBot="1" x14ac:dyDescent="0.4">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4">
      <c r="A42" s="41"/>
      <c r="B42" s="41"/>
      <c r="C42" s="41"/>
      <c r="D42" s="41"/>
      <c r="E42" s="41"/>
      <c r="F42" s="41"/>
      <c r="G42" s="41"/>
      <c r="H42" s="336"/>
      <c r="I42" s="337"/>
      <c r="J42" s="338"/>
      <c r="K42" s="41"/>
    </row>
    <row r="43" spans="1:11" ht="32.5" customHeight="1" thickBot="1" x14ac:dyDescent="0.4">
      <c r="A43" s="41"/>
      <c r="B43" s="41"/>
      <c r="C43" s="41" t="s">
        <v>40</v>
      </c>
      <c r="D43" s="41"/>
      <c r="E43" s="41"/>
      <c r="F43" s="128">
        <v>160</v>
      </c>
      <c r="G43" s="41"/>
      <c r="H43" s="339"/>
      <c r="I43" s="340"/>
      <c r="J43" s="341"/>
      <c r="K43" s="41"/>
    </row>
    <row r="44" spans="1:11" ht="15.5" x14ac:dyDescent="0.35">
      <c r="A44" s="41"/>
      <c r="B44" s="41"/>
      <c r="C44" s="41"/>
      <c r="D44" s="41"/>
      <c r="E44" s="41"/>
      <c r="F44" s="41"/>
      <c r="G44" s="41"/>
      <c r="H44" s="41"/>
      <c r="I44" s="41"/>
      <c r="J44" s="41"/>
      <c r="K44" s="41"/>
    </row>
    <row r="45" spans="1:11" ht="17.5" x14ac:dyDescent="0.35">
      <c r="A45" s="41"/>
      <c r="B45" s="92" t="s">
        <v>45</v>
      </c>
      <c r="C45" s="201"/>
      <c r="D45" s="201"/>
      <c r="E45" s="201"/>
      <c r="F45" s="201"/>
      <c r="G45" s="201"/>
      <c r="H45" s="201"/>
      <c r="I45" s="201"/>
      <c r="J45" s="132"/>
      <c r="K45" s="132"/>
    </row>
    <row r="46" spans="1:11" ht="16" thickBot="1" x14ac:dyDescent="0.4">
      <c r="A46" s="41"/>
      <c r="B46" s="41"/>
      <c r="C46" s="41"/>
      <c r="D46" s="41"/>
      <c r="E46" s="41"/>
      <c r="F46" s="41"/>
      <c r="G46" s="41"/>
      <c r="H46" s="41"/>
      <c r="I46" s="41"/>
      <c r="J46" s="41"/>
      <c r="K46" s="41"/>
    </row>
    <row r="47" spans="1:11" ht="15.5" x14ac:dyDescent="0.35">
      <c r="A47" s="41"/>
      <c r="B47" s="41"/>
      <c r="C47" s="333" t="s">
        <v>251</v>
      </c>
      <c r="D47" s="334"/>
      <c r="E47" s="334"/>
      <c r="F47" s="334"/>
      <c r="G47" s="334"/>
      <c r="H47" s="334"/>
      <c r="I47" s="334"/>
      <c r="J47" s="334"/>
      <c r="K47" s="335"/>
    </row>
    <row r="48" spans="1:11" ht="15.5" x14ac:dyDescent="0.35">
      <c r="A48" s="41"/>
      <c r="B48" s="41"/>
      <c r="C48" s="336"/>
      <c r="D48" s="337"/>
      <c r="E48" s="337"/>
      <c r="F48" s="337"/>
      <c r="G48" s="337"/>
      <c r="H48" s="337"/>
      <c r="I48" s="337"/>
      <c r="J48" s="337"/>
      <c r="K48" s="338"/>
    </row>
    <row r="49" spans="1:14" ht="16" thickBot="1" x14ac:dyDescent="0.4">
      <c r="A49" s="41"/>
      <c r="B49" s="41"/>
      <c r="C49" s="339"/>
      <c r="D49" s="340"/>
      <c r="E49" s="340"/>
      <c r="F49" s="340"/>
      <c r="G49" s="340"/>
      <c r="H49" s="340"/>
      <c r="I49" s="340"/>
      <c r="J49" s="340"/>
      <c r="K49" s="341"/>
    </row>
    <row r="50" spans="1:14" ht="15.5" x14ac:dyDescent="0.35">
      <c r="A50" s="41"/>
      <c r="B50" s="41"/>
      <c r="C50" s="41"/>
      <c r="D50" s="41"/>
      <c r="E50" s="41"/>
      <c r="F50" s="41"/>
      <c r="G50" s="41"/>
      <c r="H50" s="41"/>
      <c r="I50" s="41"/>
      <c r="J50" s="41"/>
      <c r="K50" s="41"/>
    </row>
    <row r="51" spans="1:14" ht="16" thickBot="1" x14ac:dyDescent="0.4">
      <c r="A51" s="41"/>
      <c r="B51" s="41"/>
      <c r="C51" s="41"/>
      <c r="D51" s="41"/>
      <c r="E51" s="41"/>
      <c r="F51" s="41"/>
      <c r="G51" s="41"/>
      <c r="H51" s="41"/>
      <c r="I51" s="41"/>
      <c r="J51" s="41"/>
      <c r="K51" s="41"/>
    </row>
    <row r="52" spans="1:14" ht="15.75" customHeight="1" thickBot="1" x14ac:dyDescent="0.4">
      <c r="A52" s="41"/>
      <c r="B52" s="211" t="s">
        <v>46</v>
      </c>
      <c r="C52" s="41"/>
      <c r="D52" s="41"/>
      <c r="E52" s="41"/>
      <c r="F52" s="350" t="s">
        <v>44</v>
      </c>
      <c r="G52" s="351"/>
      <c r="H52" s="351"/>
      <c r="I52" s="351"/>
      <c r="J52" s="352"/>
      <c r="K52" s="41"/>
    </row>
    <row r="53" spans="1:14" ht="15.5" x14ac:dyDescent="0.35">
      <c r="A53" s="41"/>
      <c r="B53" s="41"/>
      <c r="C53" s="41"/>
      <c r="D53" s="41"/>
      <c r="E53" s="41"/>
      <c r="F53" s="41"/>
      <c r="G53" s="41"/>
      <c r="H53" s="41"/>
      <c r="I53" s="41"/>
      <c r="J53" s="41"/>
      <c r="K53" s="41"/>
    </row>
    <row r="54" spans="1:14" ht="17.5" x14ac:dyDescent="0.35">
      <c r="A54" s="41"/>
      <c r="B54" s="92" t="s">
        <v>215</v>
      </c>
      <c r="C54" s="201"/>
      <c r="D54" s="201"/>
      <c r="E54" s="201"/>
      <c r="F54" s="201"/>
      <c r="G54" s="201"/>
      <c r="H54" s="201"/>
      <c r="I54" s="132"/>
      <c r="J54" s="132"/>
      <c r="K54" s="41"/>
      <c r="L54" s="225"/>
      <c r="M54" s="225"/>
      <c r="N54" s="225"/>
    </row>
    <row r="55" spans="1:14" ht="16" thickBot="1" x14ac:dyDescent="0.4">
      <c r="A55" s="41"/>
      <c r="B55" s="41"/>
      <c r="C55" s="41"/>
      <c r="D55" s="41"/>
      <c r="E55" s="41"/>
      <c r="F55" s="41"/>
      <c r="G55" s="41"/>
      <c r="H55" s="41"/>
      <c r="I55" s="41"/>
      <c r="J55" s="41"/>
      <c r="K55" s="41"/>
      <c r="L55" s="233" t="s">
        <v>43</v>
      </c>
      <c r="M55" s="225">
        <v>0</v>
      </c>
      <c r="N55" s="225"/>
    </row>
    <row r="56" spans="1:14" ht="16" thickBot="1" x14ac:dyDescent="0.4">
      <c r="A56" s="41"/>
      <c r="B56" s="41"/>
      <c r="C56" s="41"/>
      <c r="D56" s="41"/>
      <c r="E56" s="202" t="s">
        <v>47</v>
      </c>
      <c r="F56" s="258">
        <v>0.05</v>
      </c>
      <c r="G56" s="41"/>
      <c r="H56" s="41"/>
      <c r="I56" s="41"/>
      <c r="J56" s="41"/>
      <c r="K56" s="41"/>
      <c r="L56" s="233" t="s">
        <v>44</v>
      </c>
      <c r="M56" s="289">
        <f>F56</f>
        <v>0.05</v>
      </c>
      <c r="N56" s="225"/>
    </row>
    <row r="57" spans="1:14" ht="15.5" x14ac:dyDescent="0.35">
      <c r="A57" s="41"/>
      <c r="B57" s="41"/>
      <c r="C57" s="41"/>
      <c r="D57" s="41"/>
      <c r="E57" s="41"/>
      <c r="F57" s="41"/>
      <c r="G57" s="41"/>
      <c r="H57" s="41"/>
      <c r="I57" s="41"/>
      <c r="J57" s="41"/>
      <c r="K57" s="41"/>
      <c r="L57" s="233" t="s">
        <v>9</v>
      </c>
      <c r="M57" s="289">
        <f>F60</f>
        <v>0</v>
      </c>
      <c r="N57" s="225"/>
    </row>
    <row r="58" spans="1:14" ht="17.5" x14ac:dyDescent="0.35">
      <c r="A58" s="41"/>
      <c r="B58" s="92" t="s">
        <v>216</v>
      </c>
      <c r="C58" s="201"/>
      <c r="D58" s="201"/>
      <c r="E58" s="201"/>
      <c r="F58" s="201"/>
      <c r="G58" s="41"/>
      <c r="H58" s="41"/>
      <c r="I58" s="41"/>
      <c r="J58" s="41"/>
      <c r="K58" s="41"/>
      <c r="L58" s="233" t="s">
        <v>222</v>
      </c>
      <c r="M58" s="289">
        <f>F56+F60</f>
        <v>0.05</v>
      </c>
      <c r="N58" s="225"/>
    </row>
    <row r="59" spans="1:14" ht="16" thickBot="1" x14ac:dyDescent="0.4">
      <c r="A59" s="41"/>
      <c r="B59" s="41"/>
      <c r="C59" s="41"/>
      <c r="D59" s="41"/>
      <c r="E59" s="41"/>
      <c r="F59" s="41"/>
      <c r="G59" s="41"/>
      <c r="H59" s="41"/>
      <c r="I59" s="41"/>
      <c r="J59" s="41"/>
      <c r="K59" s="41"/>
      <c r="L59" s="225"/>
      <c r="M59" s="225"/>
      <c r="N59" s="225"/>
    </row>
    <row r="60" spans="1:14" ht="16" thickBot="1" x14ac:dyDescent="0.4">
      <c r="A60" s="41"/>
      <c r="B60" s="41"/>
      <c r="C60" s="41"/>
      <c r="D60" s="41"/>
      <c r="E60" s="202" t="s">
        <v>48</v>
      </c>
      <c r="F60" s="258"/>
      <c r="G60" s="41"/>
      <c r="H60" s="41"/>
      <c r="I60" s="41"/>
      <c r="J60" s="41"/>
      <c r="K60" s="41"/>
    </row>
    <row r="61" spans="1:14" ht="15.5" x14ac:dyDescent="0.35">
      <c r="A61" s="41"/>
      <c r="B61" s="41"/>
      <c r="C61" s="41"/>
      <c r="D61" s="41"/>
      <c r="E61" s="41"/>
      <c r="F61" s="41"/>
      <c r="G61" s="41"/>
      <c r="H61" s="41"/>
      <c r="I61" s="41"/>
      <c r="J61" s="41"/>
      <c r="K61" s="41"/>
    </row>
    <row r="62" spans="1:14" ht="15.5" x14ac:dyDescent="0.35">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C46" zoomScale="70" zoomScaleNormal="70" workbookViewId="0">
      <selection activeCell="C64" sqref="C64"/>
    </sheetView>
  </sheetViews>
  <sheetFormatPr defaultColWidth="9.1796875" defaultRowHeight="12.5" outlineLevelRow="2" outlineLevelCol="1" x14ac:dyDescent="0.25"/>
  <cols>
    <col min="1" max="1" width="9.1796875" style="81"/>
    <col min="2" max="2" width="9.26953125" style="81" bestFit="1" customWidth="1"/>
    <col min="3" max="3" width="62.54296875" style="81" customWidth="1"/>
    <col min="4" max="4" width="11.81640625" style="81" customWidth="1"/>
    <col min="5" max="10" width="9.26953125" style="81" customWidth="1" outlineLevel="1"/>
    <col min="11" max="11" width="10.54296875" style="81" customWidth="1" outlineLevel="1"/>
    <col min="12" max="20" width="9.26953125" style="81" customWidth="1" outlineLevel="1"/>
    <col min="21" max="21" width="12.7265625" style="81" customWidth="1"/>
    <col min="22" max="22" width="26" style="81" customWidth="1"/>
    <col min="23" max="24" width="16.1796875" style="81" customWidth="1"/>
    <col min="25" max="25" width="11.453125" style="81" customWidth="1"/>
    <col min="26" max="26" width="9.26953125" style="81" bestFit="1" customWidth="1"/>
    <col min="27" max="27" width="10.26953125" style="81" customWidth="1"/>
    <col min="28" max="28" width="12.7265625" style="81" customWidth="1"/>
    <col min="29" max="29" width="11.81640625" style="81" customWidth="1"/>
    <col min="30" max="30" width="10.7265625" style="81" bestFit="1" customWidth="1"/>
    <col min="31" max="31" width="9.81640625" style="81" bestFit="1" customWidth="1"/>
    <col min="32" max="32" width="9.26953125" style="81" bestFit="1" customWidth="1"/>
    <col min="33" max="33" width="10" style="81" bestFit="1" customWidth="1"/>
    <col min="34" max="16384" width="9.1796875" style="81"/>
  </cols>
  <sheetData>
    <row r="2" spans="1:15" ht="20.5" x14ac:dyDescent="0.45">
      <c r="A2" s="82"/>
      <c r="B2" s="83" t="s">
        <v>10</v>
      </c>
      <c r="C2" s="84" t="str">
        <f>Titullapa!$B$6</f>
        <v>Speciālista konsultācija</v>
      </c>
    </row>
    <row r="3" spans="1:15" ht="20.5" x14ac:dyDescent="0.45">
      <c r="A3" s="82"/>
      <c r="B3" s="83" t="s">
        <v>11</v>
      </c>
      <c r="C3" s="84" t="str">
        <f>Saturs!C9</f>
        <v>I Modulis: Atlīdzības izmaksas</v>
      </c>
    </row>
    <row r="4" spans="1:15" ht="20.5" x14ac:dyDescent="0.45">
      <c r="A4" s="82"/>
      <c r="B4" s="129" t="s">
        <v>12</v>
      </c>
      <c r="C4" s="84"/>
    </row>
    <row r="5" spans="1:15" ht="15.5" x14ac:dyDescent="0.35">
      <c r="B5" s="130"/>
      <c r="C5" s="130"/>
    </row>
    <row r="6" spans="1:15" ht="17.5" x14ac:dyDescent="0.35">
      <c r="B6" s="88" t="s">
        <v>14</v>
      </c>
      <c r="C6" s="130"/>
      <c r="D6" s="41"/>
      <c r="E6" s="41"/>
      <c r="F6" s="41"/>
      <c r="G6" s="41"/>
      <c r="H6" s="41"/>
      <c r="I6" s="41"/>
      <c r="J6" s="41"/>
      <c r="K6" s="41"/>
      <c r="L6" s="41"/>
      <c r="M6" s="41"/>
      <c r="N6" s="41"/>
      <c r="O6" s="41"/>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c r="D11" s="41"/>
      <c r="E11" s="41"/>
      <c r="F11" s="41"/>
      <c r="G11" s="41"/>
      <c r="H11" s="41"/>
      <c r="I11" s="41"/>
      <c r="J11" s="41"/>
      <c r="K11" s="41"/>
      <c r="L11" s="41"/>
      <c r="M11" s="41"/>
      <c r="N11" s="41"/>
      <c r="O11" s="41"/>
    </row>
    <row r="12" spans="1:15" ht="13" thickBot="1" x14ac:dyDescent="0.3"/>
    <row r="13" spans="1:15" x14ac:dyDescent="0.25">
      <c r="C13" s="333" t="s">
        <v>252</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ht="13" thickBot="1" x14ac:dyDescent="0.3">
      <c r="C16" s="339"/>
      <c r="D16" s="340"/>
      <c r="E16" s="340"/>
      <c r="F16" s="340"/>
      <c r="G16" s="340"/>
      <c r="H16" s="340"/>
      <c r="I16" s="340"/>
      <c r="J16" s="340"/>
      <c r="K16" s="341"/>
    </row>
    <row r="19" spans="1:34" ht="17.5" x14ac:dyDescent="0.35">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 thickBot="1" x14ac:dyDescent="0.4">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5" x14ac:dyDescent="0.35">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5" x14ac:dyDescent="0.35">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5" x14ac:dyDescent="0.35">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5" x14ac:dyDescent="0.35">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5" x14ac:dyDescent="0.35">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5" x14ac:dyDescent="0.35">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5" x14ac:dyDescent="0.35">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5" x14ac:dyDescent="0.35">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5" x14ac:dyDescent="0.35">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5" x14ac:dyDescent="0.35">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 thickBot="1" x14ac:dyDescent="0.4">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5"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7.5" x14ac:dyDescent="0.35">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 thickBot="1" x14ac:dyDescent="0.4">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5" x14ac:dyDescent="0.35">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5" x14ac:dyDescent="0.35">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5" customHeight="1" thickBot="1" x14ac:dyDescent="0.4">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5"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 thickBot="1" x14ac:dyDescent="0.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2.5" thickBot="1" x14ac:dyDescent="0.4">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5" x14ac:dyDescent="0.35">
      <c r="A41" s="41"/>
      <c r="B41" s="41"/>
      <c r="C41" s="135">
        <v>1</v>
      </c>
      <c r="D41" s="143">
        <v>2</v>
      </c>
      <c r="E41" s="143">
        <v>3</v>
      </c>
      <c r="F41" s="144">
        <v>4</v>
      </c>
      <c r="G41" s="41"/>
      <c r="H41" s="355" t="s">
        <v>313</v>
      </c>
      <c r="I41" s="356"/>
      <c r="J41" s="356"/>
      <c r="K41" s="357"/>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35">
      <c r="A42" s="41"/>
      <c r="B42" s="41"/>
      <c r="C42" s="137" t="s">
        <v>63</v>
      </c>
      <c r="D42" s="145">
        <f>'Vispārīgā informācija'!F41</f>
        <v>167</v>
      </c>
      <c r="E42" s="180"/>
      <c r="F42" s="70">
        <f>IFERROR(ROUND(E42/D42,2),"")</f>
        <v>0</v>
      </c>
      <c r="G42" s="41"/>
      <c r="H42" s="358"/>
      <c r="I42" s="359"/>
      <c r="J42" s="359"/>
      <c r="K42" s="360"/>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5" x14ac:dyDescent="0.35">
      <c r="A43" s="41"/>
      <c r="B43" s="41"/>
      <c r="C43" s="137" t="s">
        <v>64</v>
      </c>
      <c r="D43" s="145">
        <v>24</v>
      </c>
      <c r="E43" s="180"/>
      <c r="F43" s="70">
        <f t="shared" ref="F43:F45" si="0">IFERROR(ROUND(E43/D43,2),"")</f>
        <v>0</v>
      </c>
      <c r="G43" s="41"/>
      <c r="H43" s="358"/>
      <c r="I43" s="359"/>
      <c r="J43" s="359"/>
      <c r="K43" s="360"/>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 thickBot="1" x14ac:dyDescent="0.4">
      <c r="A44" s="41"/>
      <c r="B44" s="41"/>
      <c r="C44" s="137" t="s">
        <v>65</v>
      </c>
      <c r="D44" s="145">
        <f>'Cenas aprēķins'!F21</f>
        <v>0</v>
      </c>
      <c r="E44" s="180"/>
      <c r="F44" s="70" t="str">
        <f t="shared" si="0"/>
        <v/>
      </c>
      <c r="G44" s="41"/>
      <c r="H44" s="361"/>
      <c r="I44" s="362"/>
      <c r="J44" s="362"/>
      <c r="K44" s="363"/>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 thickBot="1" x14ac:dyDescent="0.4">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8" thickBot="1" x14ac:dyDescent="0.4">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0</v>
      </c>
      <c r="AB46" s="46">
        <f>IF('Cenas aprēķins'!F22="Jā",SUM(AA62:AA111),AG46)</f>
        <v>0</v>
      </c>
      <c r="AC46" s="46">
        <f>IF('Cenas aprēķins'!G22="Jā",SUM(AB62:AB111),AG46)</f>
        <v>0</v>
      </c>
      <c r="AD46" s="46">
        <f>IF('Cenas aprēķins'!H22="Jā",SUM(AC62:AC111),AG46)</f>
        <v>0</v>
      </c>
      <c r="AE46" s="47">
        <f>IF('Cenas aprēķins'!I22="Jā",SUM(AD62:AD111),AG46)</f>
        <v>16.45</v>
      </c>
      <c r="AF46" s="41"/>
      <c r="AG46" s="223">
        <v>0</v>
      </c>
      <c r="AH46" s="41"/>
    </row>
    <row r="47" spans="1:34" ht="18" thickBot="1" x14ac:dyDescent="0.4">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4">
      <c r="A48" s="41"/>
      <c r="B48" s="41"/>
      <c r="C48" s="41"/>
      <c r="D48" s="41"/>
      <c r="E48" s="41"/>
      <c r="F48" s="41"/>
      <c r="G48" s="41"/>
      <c r="H48" s="41"/>
      <c r="I48" s="41"/>
      <c r="J48" s="41"/>
      <c r="K48" s="41"/>
      <c r="L48" s="41"/>
      <c r="M48" s="41"/>
      <c r="N48" s="41"/>
      <c r="O48" s="41"/>
      <c r="P48" s="41"/>
      <c r="Q48" s="41"/>
      <c r="R48" s="41"/>
      <c r="S48" s="41"/>
      <c r="T48" s="41"/>
      <c r="U48" s="41"/>
      <c r="V48" s="364" t="s">
        <v>297</v>
      </c>
      <c r="W48" s="365"/>
      <c r="X48" s="365"/>
      <c r="Y48" s="365"/>
      <c r="Z48" s="365"/>
      <c r="AA48" s="365"/>
      <c r="AB48" s="365"/>
      <c r="AC48" s="365"/>
      <c r="AD48" s="366"/>
      <c r="AE48" s="41"/>
      <c r="AF48" s="41"/>
      <c r="AG48" s="222"/>
      <c r="AH48" s="41"/>
    </row>
    <row r="49" spans="1:50" s="150" customFormat="1" ht="15.5" x14ac:dyDescent="0.35">
      <c r="A49" s="41"/>
      <c r="B49" s="41"/>
      <c r="C49" s="333" t="s">
        <v>290</v>
      </c>
      <c r="D49" s="334"/>
      <c r="E49" s="334"/>
      <c r="F49" s="334"/>
      <c r="G49" s="334"/>
      <c r="H49" s="334"/>
      <c r="I49" s="334"/>
      <c r="J49" s="334"/>
      <c r="K49" s="335"/>
      <c r="L49" s="41"/>
      <c r="M49" s="41"/>
      <c r="N49" s="41"/>
      <c r="O49" s="41"/>
      <c r="P49" s="41"/>
      <c r="Q49" s="41"/>
      <c r="R49" s="41"/>
      <c r="S49" s="41"/>
      <c r="T49" s="41"/>
      <c r="U49" s="41"/>
      <c r="V49" s="367"/>
      <c r="W49" s="368"/>
      <c r="X49" s="368"/>
      <c r="Y49" s="368"/>
      <c r="Z49" s="368"/>
      <c r="AA49" s="368"/>
      <c r="AB49" s="368"/>
      <c r="AC49" s="368"/>
      <c r="AD49" s="369"/>
      <c r="AE49" s="41"/>
      <c r="AF49" s="41"/>
      <c r="AG49" s="41"/>
      <c r="AH49" s="41"/>
    </row>
    <row r="50" spans="1:50" s="150" customFormat="1" ht="15.5" x14ac:dyDescent="0.35">
      <c r="A50" s="41"/>
      <c r="B50" s="41"/>
      <c r="C50" s="336"/>
      <c r="D50" s="337"/>
      <c r="E50" s="337"/>
      <c r="F50" s="337"/>
      <c r="G50" s="337"/>
      <c r="H50" s="337"/>
      <c r="I50" s="337"/>
      <c r="J50" s="337"/>
      <c r="K50" s="338"/>
      <c r="L50" s="41"/>
      <c r="M50" s="41"/>
      <c r="N50" s="41"/>
      <c r="O50" s="41"/>
      <c r="P50" s="41"/>
      <c r="Q50" s="41"/>
      <c r="R50" s="41"/>
      <c r="S50" s="41"/>
      <c r="T50" s="41"/>
      <c r="U50" s="41"/>
      <c r="V50" s="367"/>
      <c r="W50" s="368"/>
      <c r="X50" s="368"/>
      <c r="Y50" s="368"/>
      <c r="Z50" s="368"/>
      <c r="AA50" s="368"/>
      <c r="AB50" s="368"/>
      <c r="AC50" s="368"/>
      <c r="AD50" s="369"/>
      <c r="AE50" s="41"/>
      <c r="AF50" s="41"/>
      <c r="AG50" s="41"/>
      <c r="AH50" s="41"/>
    </row>
    <row r="51" spans="1:50" s="150" customFormat="1" ht="15.5" x14ac:dyDescent="0.35">
      <c r="A51" s="41"/>
      <c r="B51" s="41"/>
      <c r="C51" s="336"/>
      <c r="D51" s="337"/>
      <c r="E51" s="337"/>
      <c r="F51" s="337"/>
      <c r="G51" s="337"/>
      <c r="H51" s="337"/>
      <c r="I51" s="337"/>
      <c r="J51" s="337"/>
      <c r="K51" s="338"/>
      <c r="L51" s="41"/>
      <c r="M51" s="41"/>
      <c r="N51" s="41"/>
      <c r="O51" s="41"/>
      <c r="P51" s="41"/>
      <c r="Q51" s="41"/>
      <c r="R51" s="41"/>
      <c r="S51" s="41"/>
      <c r="T51" s="41"/>
      <c r="U51" s="41"/>
      <c r="V51" s="367"/>
      <c r="W51" s="368"/>
      <c r="X51" s="368"/>
      <c r="Y51" s="368"/>
      <c r="Z51" s="368"/>
      <c r="AA51" s="368"/>
      <c r="AB51" s="368"/>
      <c r="AC51" s="368"/>
      <c r="AD51" s="369"/>
      <c r="AE51" s="41"/>
      <c r="AF51" s="41"/>
      <c r="AG51" s="41"/>
      <c r="AH51" s="41"/>
    </row>
    <row r="52" spans="1:50" s="150" customFormat="1" ht="15.5" x14ac:dyDescent="0.35">
      <c r="A52" s="41"/>
      <c r="B52" s="41"/>
      <c r="C52" s="336"/>
      <c r="D52" s="337"/>
      <c r="E52" s="337"/>
      <c r="F52" s="337"/>
      <c r="G52" s="337"/>
      <c r="H52" s="337"/>
      <c r="I52" s="337"/>
      <c r="J52" s="337"/>
      <c r="K52" s="338"/>
      <c r="L52" s="41"/>
      <c r="M52" s="41"/>
      <c r="N52" s="41"/>
      <c r="O52" s="41"/>
      <c r="P52" s="41"/>
      <c r="Q52" s="41"/>
      <c r="R52" s="41"/>
      <c r="S52" s="41"/>
      <c r="T52" s="41"/>
      <c r="U52" s="41"/>
      <c r="V52" s="367"/>
      <c r="W52" s="368"/>
      <c r="X52" s="368"/>
      <c r="Y52" s="368"/>
      <c r="Z52" s="368"/>
      <c r="AA52" s="368"/>
      <c r="AB52" s="368"/>
      <c r="AC52" s="368"/>
      <c r="AD52" s="369"/>
      <c r="AE52" s="41"/>
      <c r="AF52" s="41"/>
      <c r="AG52" s="41"/>
      <c r="AH52" s="41"/>
    </row>
    <row r="53" spans="1:50" s="150" customFormat="1" ht="15.5" x14ac:dyDescent="0.35">
      <c r="A53" s="41"/>
      <c r="B53" s="41"/>
      <c r="C53" s="336"/>
      <c r="D53" s="337"/>
      <c r="E53" s="337"/>
      <c r="F53" s="337"/>
      <c r="G53" s="337"/>
      <c r="H53" s="337"/>
      <c r="I53" s="337"/>
      <c r="J53" s="337"/>
      <c r="K53" s="338"/>
      <c r="L53" s="41"/>
      <c r="M53" s="41"/>
      <c r="N53" s="41"/>
      <c r="O53" s="41"/>
      <c r="P53" s="41"/>
      <c r="Q53" s="41"/>
      <c r="R53" s="41"/>
      <c r="S53" s="41"/>
      <c r="T53" s="41"/>
      <c r="U53" s="41"/>
      <c r="V53" s="367"/>
      <c r="W53" s="368"/>
      <c r="X53" s="368"/>
      <c r="Y53" s="368"/>
      <c r="Z53" s="368"/>
      <c r="AA53" s="368"/>
      <c r="AB53" s="368"/>
      <c r="AC53" s="368"/>
      <c r="AD53" s="369"/>
      <c r="AE53" s="41"/>
      <c r="AF53" s="41"/>
      <c r="AG53" s="41"/>
      <c r="AH53" s="41"/>
    </row>
    <row r="54" spans="1:50" s="150" customFormat="1" ht="15.5" x14ac:dyDescent="0.35">
      <c r="A54" s="41"/>
      <c r="B54" s="41"/>
      <c r="C54" s="336"/>
      <c r="D54" s="337"/>
      <c r="E54" s="337"/>
      <c r="F54" s="337"/>
      <c r="G54" s="337"/>
      <c r="H54" s="337"/>
      <c r="I54" s="337"/>
      <c r="J54" s="337"/>
      <c r="K54" s="338"/>
      <c r="L54" s="41"/>
      <c r="M54" s="41"/>
      <c r="N54" s="41"/>
      <c r="O54" s="41"/>
      <c r="P54" s="41"/>
      <c r="Q54" s="41"/>
      <c r="R54" s="41"/>
      <c r="S54" s="41"/>
      <c r="T54" s="41"/>
      <c r="U54" s="41"/>
      <c r="V54" s="367"/>
      <c r="W54" s="368"/>
      <c r="X54" s="368"/>
      <c r="Y54" s="368"/>
      <c r="Z54" s="368"/>
      <c r="AA54" s="368"/>
      <c r="AB54" s="368"/>
      <c r="AC54" s="368"/>
      <c r="AD54" s="369"/>
      <c r="AE54" s="41"/>
      <c r="AF54" s="41"/>
      <c r="AG54" s="41"/>
      <c r="AH54" s="41"/>
    </row>
    <row r="55" spans="1:50" s="150" customFormat="1" ht="15.5" x14ac:dyDescent="0.35">
      <c r="A55" s="41"/>
      <c r="B55" s="41"/>
      <c r="C55" s="336"/>
      <c r="D55" s="337"/>
      <c r="E55" s="337"/>
      <c r="F55" s="337"/>
      <c r="G55" s="337"/>
      <c r="H55" s="337"/>
      <c r="I55" s="337"/>
      <c r="J55" s="337"/>
      <c r="K55" s="338"/>
      <c r="L55" s="41"/>
      <c r="M55" s="41"/>
      <c r="N55" s="41"/>
      <c r="O55" s="41"/>
      <c r="P55" s="41"/>
      <c r="Q55" s="41"/>
      <c r="R55" s="41"/>
      <c r="S55" s="41"/>
      <c r="T55" s="41"/>
      <c r="U55" s="41"/>
      <c r="V55" s="367"/>
      <c r="W55" s="368"/>
      <c r="X55" s="368"/>
      <c r="Y55" s="368"/>
      <c r="Z55" s="368"/>
      <c r="AA55" s="368"/>
      <c r="AB55" s="368"/>
      <c r="AC55" s="368"/>
      <c r="AD55" s="369"/>
      <c r="AE55" s="41"/>
      <c r="AF55" s="41"/>
      <c r="AG55" s="41"/>
      <c r="AH55" s="41"/>
    </row>
    <row r="56" spans="1:50" s="150" customFormat="1" ht="21" customHeight="1" thickBot="1" x14ac:dyDescent="0.4">
      <c r="A56" s="41"/>
      <c r="B56" s="41"/>
      <c r="C56" s="339"/>
      <c r="D56" s="340"/>
      <c r="E56" s="340"/>
      <c r="F56" s="340"/>
      <c r="G56" s="340"/>
      <c r="H56" s="340"/>
      <c r="I56" s="340"/>
      <c r="J56" s="340"/>
      <c r="K56" s="341"/>
      <c r="L56" s="41"/>
      <c r="M56" s="41"/>
      <c r="N56" s="41"/>
      <c r="O56" s="41"/>
      <c r="P56" s="41"/>
      <c r="Q56" s="41"/>
      <c r="R56" s="41"/>
      <c r="S56" s="41"/>
      <c r="T56" s="41"/>
      <c r="U56" s="41"/>
      <c r="V56" s="370"/>
      <c r="W56" s="371"/>
      <c r="X56" s="371"/>
      <c r="Y56" s="371"/>
      <c r="Z56" s="371"/>
      <c r="AA56" s="371"/>
      <c r="AB56" s="371"/>
      <c r="AC56" s="371"/>
      <c r="AD56" s="372"/>
      <c r="AE56" s="41"/>
      <c r="AF56" s="41"/>
      <c r="AG56" s="41"/>
      <c r="AH56" s="41"/>
    </row>
    <row r="57" spans="1:50" ht="16" thickBot="1" x14ac:dyDescent="0.4">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5" customHeight="1" thickBot="1" x14ac:dyDescent="0.4">
      <c r="A58" s="151"/>
      <c r="B58" s="375" t="s">
        <v>66</v>
      </c>
      <c r="C58" s="353" t="s">
        <v>67</v>
      </c>
      <c r="D58" s="353" t="s">
        <v>260</v>
      </c>
      <c r="E58" s="353" t="s">
        <v>68</v>
      </c>
      <c r="F58" s="353"/>
      <c r="G58" s="353" t="s">
        <v>69</v>
      </c>
      <c r="H58" s="353"/>
      <c r="I58" s="353" t="s">
        <v>70</v>
      </c>
      <c r="J58" s="353"/>
      <c r="K58" s="353" t="s">
        <v>71</v>
      </c>
      <c r="L58" s="353"/>
      <c r="M58" s="353" t="s">
        <v>72</v>
      </c>
      <c r="N58" s="353"/>
      <c r="O58" s="353" t="str">
        <f>C28</f>
        <v>[Papildus labums 1], %</v>
      </c>
      <c r="P58" s="353"/>
      <c r="Q58" s="353" t="str">
        <f>C29</f>
        <v>[Papildus labums 2], %</v>
      </c>
      <c r="R58" s="353"/>
      <c r="S58" s="353" t="str">
        <f>C30</f>
        <v>[Papildus labums 3], %</v>
      </c>
      <c r="T58" s="353"/>
      <c r="U58" s="377" t="s">
        <v>75</v>
      </c>
      <c r="V58" s="373"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4">
      <c r="A59" s="41"/>
      <c r="B59" s="376"/>
      <c r="C59" s="354"/>
      <c r="D59" s="354"/>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74"/>
      <c r="V59" s="374"/>
      <c r="W59" s="163" t="s">
        <v>228</v>
      </c>
      <c r="X59" s="163" t="s">
        <v>261</v>
      </c>
      <c r="Y59" s="164" t="s">
        <v>261</v>
      </c>
      <c r="Z59" s="165">
        <v>1</v>
      </c>
      <c r="AA59" s="166">
        <f>'Cenas aprēķins'!F21</f>
        <v>0</v>
      </c>
      <c r="AB59" s="167">
        <v>24</v>
      </c>
      <c r="AC59" s="167">
        <f>'Vispārīgā informācija'!F41</f>
        <v>167</v>
      </c>
      <c r="AD59" s="168">
        <f>'Cenas aprēķins'!I21</f>
        <v>1</v>
      </c>
      <c r="AE59" s="41"/>
      <c r="AF59" s="41"/>
      <c r="AG59" s="41"/>
      <c r="AH59" s="41"/>
    </row>
    <row r="60" spans="1:50" ht="16" thickBot="1" x14ac:dyDescent="0.4">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5" outlineLevel="1" x14ac:dyDescent="0.35">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t="str">
        <f>IF('Cenas aprēķins'!$E$22="Jā",IFERROR(IF(V61="Attiecināt uz stundām",U61*Y61,IF(V61="Attiecināt uz mēnesi",U61*Y61,IF(V61="Attiecināt uz reizi","N/A",""))),""),"")</f>
        <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t="str">
        <f>IF('Cenas aprēķins'!$H$22="Jā",IFERROR(IF(V61="Attiecināt uz stundām",U61*Y61*$AC$59,IF(V61="Attiecināt uz mēnesi",U61*Y61*$AC$59,IF(V61="Attiecināt uz reizi",U61*W61*X61*Y61,""))),""),"")</f>
        <v/>
      </c>
      <c r="AD61" s="75">
        <f>IF('Cenas aprēķins'!$I$22="Jā",IFERROR(IF(V61="Attiecināt uz stundām",U61*W61*Y61,IF(V61="Attiecināt uz reizi",U61*W61*Y61,IF(V61="Attiecināt uz mēnesi","N/A",""))),""),"")</f>
        <v>27.920000000000005</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5" outlineLevel="1" x14ac:dyDescent="0.35">
      <c r="A62" s="41"/>
      <c r="B62" s="110">
        <v>1</v>
      </c>
      <c r="C62" s="184" t="s">
        <v>325</v>
      </c>
      <c r="D62" s="185">
        <v>16.45</v>
      </c>
      <c r="E62" s="186" t="s">
        <v>85</v>
      </c>
      <c r="F62" s="32" t="str">
        <f>IFERROR(ROUND(IF(E62="Jā",$D62*$D$23,""),2),"")</f>
        <v/>
      </c>
      <c r="G62" s="186" t="s">
        <v>85</v>
      </c>
      <c r="H62" s="32" t="str">
        <f t="shared" ref="H62:H111" si="1">IFERROR(ROUND(IF(G62="Jā",($D62+$F62)*$D$24,""),2),"")</f>
        <v/>
      </c>
      <c r="I62" s="186" t="s">
        <v>85</v>
      </c>
      <c r="J62" s="32" t="str">
        <f>IFERROR(ROUND(IF(I62="Jā",$D$25/'Vispārīgā informācija'!$F$40,""),2),"")</f>
        <v/>
      </c>
      <c r="K62" s="186" t="s">
        <v>85</v>
      </c>
      <c r="L62" s="32" t="str">
        <f>IFERROR(ROUND(IF(K62="Jā",$D$26/'Vispārīgā informācija'!$F$40,""),2),"")</f>
        <v/>
      </c>
      <c r="M62" s="186" t="s">
        <v>85</v>
      </c>
      <c r="N62" s="32" t="str">
        <f>IFERROR(ROUND(IF(M62="Jā",$D$27/'Vispārīgā informācija'!$F$40,""),2),"")</f>
        <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16.45</v>
      </c>
      <c r="V62" s="190" t="s">
        <v>227</v>
      </c>
      <c r="W62" s="191">
        <v>1</v>
      </c>
      <c r="X62" s="192">
        <v>1</v>
      </c>
      <c r="Y62" s="193">
        <v>1</v>
      </c>
      <c r="Z62" s="310" t="str">
        <f>IF('Cenas aprēķins'!$E$22="Jā",IFERROR(IF(V62="Attiecināt uz stundām",U62*Y62,IF(V62="Attiecināt uz mēnesi",U62*Y62,IF(V62="Attiecināt uz reizi","N/A",""))),""),"")</f>
        <v/>
      </c>
      <c r="AA62" s="311" t="str">
        <f>IF('Cenas aprēķins'!$F$22="Jā",IFERROR(IF(V62="Attiecināt uz stundām",U62*Y62*$AA$59,IF(V62="Attiecināt uz reizi","N/A",IF(V62="Attiecināt uz mēnesi",U62*Y62*$AC$59/'Vispārīgā informācija'!$E$41/8*$AA$59,""))),""),"")</f>
        <v/>
      </c>
      <c r="AB62" s="312" t="str">
        <f>IF('Cenas aprēķins'!$G$22="Jā",IFERROR(IF(V62="Attiecināt uz mēnesi",U62*Y62*$AC$59/'Vispārīgā informācija'!$E$41,IF('Atlīdzības izmaksas'!V62="Attiecināt uz reizi","N/A",IF('Atlīdzības izmaksas'!V62="Attiecināt uz stundām",'Atlīdzības izmaksas'!U62*'Atlīdzības izmaksas'!Y62*'Atlīdzības izmaksas'!$AB$59,""))),""),"")</f>
        <v/>
      </c>
      <c r="AC62" s="313" t="str">
        <f>IF('Cenas aprēķins'!$H$22="Jā",IFERROR(IF(V62="Attiecināt uz stundām",U62*Y62*$AC$59,IF(V62="Attiecināt uz mēnesi",U62*Y62*$AC$59,IF(V62="Attiecināt uz reizi",U62*W62*X62*Y62,""))),""),"")</f>
        <v/>
      </c>
      <c r="AD62" s="310">
        <f>IF('Cenas aprēķins'!$I$22="Jā",IFERROR(IF(V62="Attiecināt uz stundām",U62*$AD$59*Y62,IF(V62="Attiecināt uz reizi",U62*W62*Y62,IF(V62="Attiecināt uz mēnesi","N/A",""))),""),"")</f>
        <v>16.45</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5" outlineLevel="1" x14ac:dyDescent="0.35">
      <c r="A63" s="41"/>
      <c r="B63" s="110">
        <v>2</v>
      </c>
      <c r="C63" s="184"/>
      <c r="D63" s="185"/>
      <c r="E63" s="186"/>
      <c r="F63" s="32" t="str">
        <f t="shared" ref="F63:F111" si="6">IFERROR(ROUND(IF(E63="Jā",$D63*$D$23,""),2),"")</f>
        <v/>
      </c>
      <c r="G63" s="186"/>
      <c r="H63" s="32" t="str">
        <f t="shared" si="1"/>
        <v/>
      </c>
      <c r="I63" s="186"/>
      <c r="J63" s="32" t="str">
        <f>IFERROR(ROUND(IF(I63="Jā",$D$25/'Vispārīgā informācija'!$F$40,""),2),"")</f>
        <v/>
      </c>
      <c r="K63" s="186"/>
      <c r="L63" s="32" t="str">
        <f>IFERROR(ROUND(IF(K63="Jā",$D$26/'Vispārīgā informācija'!$F$40,""),2),"")</f>
        <v/>
      </c>
      <c r="M63" s="186"/>
      <c r="N63" s="32" t="str">
        <f>IFERROR(ROUND(IF(M63="Jā",$D$27/'Vispārīgā informācija'!$F$40,""),2),"")</f>
        <v/>
      </c>
      <c r="O63" s="186"/>
      <c r="P63" s="32" t="str">
        <f t="shared" si="2"/>
        <v/>
      </c>
      <c r="Q63" s="186"/>
      <c r="R63" s="32" t="str">
        <f t="shared" si="3"/>
        <v/>
      </c>
      <c r="S63" s="186"/>
      <c r="T63" s="32" t="str">
        <f t="shared" si="4"/>
        <v/>
      </c>
      <c r="U63" s="52">
        <f t="shared" ref="U63:U110" si="7">D63+IF(E63="Jā",F63,0)+IF(G63="Jā",H63,0)+IF(I63="Jā",J63,0)+IF(K63="Jā",L63,0)+IF(M63="Jā",N63,0)+IF(O63="Jā",P63,0)+IF(Q63="Jā",R63,0)+IF(S63="Jā",T63,0)</f>
        <v>0</v>
      </c>
      <c r="V63" s="190"/>
      <c r="W63" s="191"/>
      <c r="X63" s="192"/>
      <c r="Y63" s="193"/>
      <c r="Z63" s="310" t="str">
        <f>IF('Cenas aprēķins'!$E$22="Jā",IFERROR(IF(V63="Attiecināt uz stundām",U63*Y63,IF(V63="Attiecināt uz mēnesi",U63*Y63,IF(V63="Attiecināt uz reizi","N/A",""))),""),"")</f>
        <v/>
      </c>
      <c r="AA63" s="311" t="str">
        <f>IF('Cenas aprēķins'!$F$22="Jā",IFERROR(IF(V63="Attiecināt uz stundām",U63*Y63*$AA$59,IF(V63="Attiecināt uz reizi","N/A",IF(V63="Attiecināt uz mēnesi",U63*Y63*$AC$59/'Vispārīgā informācija'!$E$41/8*$AA$59,""))),""),"")</f>
        <v/>
      </c>
      <c r="AB63" s="312" t="str">
        <f>IF('Cenas aprēķins'!$G$22="Jā",IFERROR(IF(V63="Attiecināt uz mēnesi",U63*Y63*$AC$59/'Vispārīgā informācija'!$E$41,IF('Atlīdzības izmaksas'!V63="Attiecināt uz reizi","N/A",IF('Atlīdzības izmaksas'!V63="Attiecināt uz stundām",'Atlīdzības izmaksas'!U63*'Atlīdzības izmaksas'!Y63*'Atlīdzības izmaksas'!$AB$59,""))),""),"")</f>
        <v/>
      </c>
      <c r="AC63" s="313" t="str">
        <f>IF('Cenas aprēķins'!$H$22="Jā",IFERROR(IF(V63="Attiecināt uz stundām",U63*Y63*$AC$59,IF(V63="Attiecināt uz mēnesi",U63*Y63*$AC$59,IF(V63="Attiecināt uz reizi",U63*W63*X63*Y63,""))),""),"")</f>
        <v/>
      </c>
      <c r="AD63" s="310" t="str">
        <f>IF('Cenas aprēķins'!$I$22="Jā",IFERROR(IF(V63="Attiecināt uz stundām",U63*$AD$59*Y63,IF(V63="Attiecināt uz reizi",U63*W63*Y63,IF(V63="Attiecināt uz mēnesi","N/A",""))),""),"")</f>
        <v/>
      </c>
      <c r="AE63" s="176" t="str">
        <f t="shared" si="5"/>
        <v/>
      </c>
      <c r="AF63" s="41"/>
      <c r="AG63" s="41"/>
      <c r="AH63" s="41"/>
      <c r="AI63" s="150"/>
      <c r="AJ63" s="150"/>
      <c r="AK63" s="150"/>
      <c r="AL63" s="150"/>
      <c r="AM63" s="150"/>
      <c r="AN63" s="150"/>
      <c r="AO63" s="150"/>
      <c r="AP63" s="150"/>
      <c r="AQ63" s="150"/>
      <c r="AR63" s="150"/>
      <c r="AS63" s="150"/>
      <c r="AT63" s="150"/>
      <c r="AU63" s="150"/>
      <c r="AV63" s="150"/>
      <c r="AW63" s="150"/>
      <c r="AX63" s="150"/>
    </row>
    <row r="64" spans="1:50" ht="15.5" outlineLevel="1" x14ac:dyDescent="0.35">
      <c r="A64" s="41"/>
      <c r="B64" s="110">
        <v>3</v>
      </c>
      <c r="C64" s="184"/>
      <c r="D64" s="185"/>
      <c r="E64" s="186"/>
      <c r="F64" s="32" t="str">
        <f t="shared" si="6"/>
        <v/>
      </c>
      <c r="G64" s="186"/>
      <c r="H64" s="32" t="str">
        <f t="shared" si="1"/>
        <v/>
      </c>
      <c r="I64" s="186"/>
      <c r="J64" s="32" t="str">
        <f>IFERROR(ROUND(IF(I64="Jā",$D$25/'Vispārīgā informācija'!$F$40,""),2),"")</f>
        <v/>
      </c>
      <c r="K64" s="186"/>
      <c r="L64" s="32" t="str">
        <f>IFERROR(ROUND(IF(K64="Jā",$D$26/'Vispārīgā informācija'!$F$40,""),2),"")</f>
        <v/>
      </c>
      <c r="M64" s="186"/>
      <c r="N64" s="32" t="str">
        <f>IFERROR(ROUND(IF(M64="Jā",$D$27/'Vispārīgā informācija'!$F$40,""),2),"")</f>
        <v/>
      </c>
      <c r="O64" s="186"/>
      <c r="P64" s="32" t="str">
        <f t="shared" si="2"/>
        <v/>
      </c>
      <c r="Q64" s="186"/>
      <c r="R64" s="32" t="str">
        <f t="shared" si="3"/>
        <v/>
      </c>
      <c r="S64" s="186"/>
      <c r="T64" s="32" t="str">
        <f t="shared" si="4"/>
        <v/>
      </c>
      <c r="U64" s="52">
        <f t="shared" si="7"/>
        <v>0</v>
      </c>
      <c r="V64" s="190"/>
      <c r="W64" s="191"/>
      <c r="X64" s="192"/>
      <c r="Y64" s="193"/>
      <c r="Z64" s="310" t="str">
        <f>IF('Cenas aprēķins'!$E$22="Jā",IFERROR(IF(V64="Attiecināt uz stundām",U64*Y64,IF(V64="Attiecināt uz mēnesi",U64*Y64,IF(V64="Attiecināt uz reizi","N/A",""))),""),"")</f>
        <v/>
      </c>
      <c r="AA64" s="311" t="str">
        <f>IF('Cenas aprēķins'!$F$22="Jā",IFERROR(IF(V64="Attiecināt uz stundām",U64*Y64*$AA$59,IF(V64="Attiecināt uz reizi","N/A",IF(V64="Attiecināt uz mēnesi",U64*Y64*$AC$59/'Vispārīgā informācija'!$E$41/8*$AA$59,""))),""),"")</f>
        <v/>
      </c>
      <c r="AB64" s="312" t="str">
        <f>IF('Cenas aprēķins'!$G$22="Jā",IFERROR(IF(V64="Attiecināt uz mēnesi",U64*Y64*$AC$59/'Vispārīgā informācija'!$E$41,IF('Atlīdzības izmaksas'!V64="Attiecināt uz reizi","N/A",IF('Atlīdzības izmaksas'!V64="Attiecināt uz stundām",'Atlīdzības izmaksas'!U64*'Atlīdzības izmaksas'!Y64*'Atlīdzības izmaksas'!$AB$59,""))),""),"")</f>
        <v/>
      </c>
      <c r="AC64" s="313" t="str">
        <f>IF('Cenas aprēķins'!$H$22="Jā",IFERROR(IF(V64="Attiecināt uz stundām",U64*Y64*$AC$59,IF(V64="Attiecināt uz mēnesi",U64*Y64*$AC$59,IF(V64="Attiecināt uz reizi",U64*W64*X64*Y64,""))),""),"")</f>
        <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5" outlineLevel="1" x14ac:dyDescent="0.35">
      <c r="A65" s="41"/>
      <c r="B65" s="110">
        <v>4</v>
      </c>
      <c r="C65" s="184"/>
      <c r="D65" s="185"/>
      <c r="E65" s="186"/>
      <c r="F65" s="32" t="str">
        <f t="shared" si="6"/>
        <v/>
      </c>
      <c r="G65" s="186"/>
      <c r="H65" s="32" t="str">
        <f t="shared" si="1"/>
        <v/>
      </c>
      <c r="I65" s="186"/>
      <c r="J65" s="32" t="str">
        <f>IFERROR(ROUND(IF(I65="Jā",$D$25/'Vispārīgā informācija'!$F$40,""),2),"")</f>
        <v/>
      </c>
      <c r="K65" s="186"/>
      <c r="L65" s="32" t="str">
        <f>IFERROR(ROUND(IF(K65="Jā",$D$26/'Vispārīgā informācija'!$F$40,""),2),"")</f>
        <v/>
      </c>
      <c r="M65" s="186"/>
      <c r="N65" s="32" t="str">
        <f>IFERROR(ROUND(IF(M65="Jā",$D$27/'Vispārīgā informācija'!$F$40,""),2),"")</f>
        <v/>
      </c>
      <c r="O65" s="186"/>
      <c r="P65" s="32" t="str">
        <f t="shared" si="2"/>
        <v/>
      </c>
      <c r="Q65" s="186"/>
      <c r="R65" s="32" t="str">
        <f t="shared" si="3"/>
        <v/>
      </c>
      <c r="S65" s="186"/>
      <c r="T65" s="32" t="str">
        <f t="shared" si="4"/>
        <v/>
      </c>
      <c r="U65" s="52">
        <f t="shared" si="7"/>
        <v>0</v>
      </c>
      <c r="V65" s="190"/>
      <c r="W65" s="191"/>
      <c r="X65" s="192"/>
      <c r="Y65" s="193"/>
      <c r="Z65" s="310" t="str">
        <f>IF('Cenas aprēķins'!$E$22="Jā",IFERROR(IF(V65="Attiecināt uz stundām",U65*Y65,IF(V65="Attiecināt uz mēnesi",U65*Y65,IF(V65="Attiecināt uz reizi","N/A",""))),""),"")</f>
        <v/>
      </c>
      <c r="AA65" s="311" t="str">
        <f>IF('Cenas aprēķins'!$F$22="Jā",IFERROR(IF(V65="Attiecināt uz stundām",U65*Y65*$AA$59,IF(V65="Attiecināt uz reizi","N/A",IF(V65="Attiecināt uz mēnesi",U65*Y65*$AC$59/'Vispārīgā informācija'!$E$41/8*$AA$59,""))),""),"")</f>
        <v/>
      </c>
      <c r="AB65" s="312"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3" t="str">
        <f>IF('Cenas aprēķins'!$H$22="Jā",IFERROR(IF(V65="Attiecināt uz stundām",U65*Y65*$AC$59,IF(V65="Attiecināt uz mēnesi",U65*Y65*$AC$59,IF(V65="Attiecināt uz reizi",U65*W65*X65*Y65,""))),""),"")</f>
        <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5" outlineLevel="1" x14ac:dyDescent="0.35">
      <c r="A66" s="41"/>
      <c r="B66" s="110">
        <v>5</v>
      </c>
      <c r="C66" s="184"/>
      <c r="D66" s="185"/>
      <c r="E66" s="186"/>
      <c r="F66" s="32" t="str">
        <f t="shared" si="6"/>
        <v/>
      </c>
      <c r="G66" s="186"/>
      <c r="H66" s="32" t="str">
        <f t="shared" si="1"/>
        <v/>
      </c>
      <c r="I66" s="186"/>
      <c r="J66" s="32" t="str">
        <f>IFERROR(ROUND(IF(I66="Jā",$D$25/'Vispārīgā informācija'!$F$40,""),2),"")</f>
        <v/>
      </c>
      <c r="K66" s="186"/>
      <c r="L66" s="32" t="str">
        <f>IFERROR(ROUND(IF(K66="Jā",$D$26/'Vispārīgā informācija'!$F$40,""),2),"")</f>
        <v/>
      </c>
      <c r="M66" s="186"/>
      <c r="N66" s="32" t="str">
        <f>IFERROR(ROUND(IF(M66="Jā",$D$27/'Vispārīgā informācija'!$F$40,""),2),"")</f>
        <v/>
      </c>
      <c r="O66" s="186"/>
      <c r="P66" s="32" t="str">
        <f t="shared" si="2"/>
        <v/>
      </c>
      <c r="Q66" s="186"/>
      <c r="R66" s="32" t="str">
        <f t="shared" si="3"/>
        <v/>
      </c>
      <c r="S66" s="186"/>
      <c r="T66" s="32" t="str">
        <f t="shared" si="4"/>
        <v/>
      </c>
      <c r="U66" s="52">
        <f t="shared" si="7"/>
        <v>0</v>
      </c>
      <c r="V66" s="190"/>
      <c r="W66" s="191"/>
      <c r="X66" s="192"/>
      <c r="Y66" s="193"/>
      <c r="Z66" s="310" t="str">
        <f>IF('Cenas aprēķins'!$E$22="Jā",IFERROR(IF(V66="Attiecināt uz stundām",U66*Y66,IF(V66="Attiecināt uz mēnesi",U66*Y66,IF(V66="Attiecināt uz reizi","N/A",""))),""),"")</f>
        <v/>
      </c>
      <c r="AA66" s="311" t="str">
        <f>IF('Cenas aprēķins'!$F$22="Jā",IFERROR(IF(V66="Attiecināt uz stundām",U66*Y66*$AA$59,IF(V66="Attiecināt uz reizi","N/A",IF(V66="Attiecināt uz mēnesi",U66*Y66*$AC$59/'Vispārīgā informācija'!$E$41/8*$AA$59,""))),""),"")</f>
        <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t="str">
        <f>IF('Cenas aprēķins'!$H$22="Jā",IFERROR(IF(V66="Attiecināt uz stundām",U66*Y66*$AC$59,IF(V66="Attiecināt uz mēnesi",U66*Y66*$AC$59,IF(V66="Attiecināt uz reizi",U66*W66*X66*Y66,""))),""),"")</f>
        <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5" outlineLevel="1" x14ac:dyDescent="0.35">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5" outlineLevel="1" x14ac:dyDescent="0.35">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5" outlineLevel="1" x14ac:dyDescent="0.35">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5" outlineLevel="1" x14ac:dyDescent="0.35">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5" outlineLevel="1" x14ac:dyDescent="0.35">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5" outlineLevel="2" x14ac:dyDescent="0.35">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5" outlineLevel="2" x14ac:dyDescent="0.35">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5" outlineLevel="2" x14ac:dyDescent="0.35">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5" outlineLevel="2" x14ac:dyDescent="0.35">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5" outlineLevel="2" x14ac:dyDescent="0.35">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5" outlineLevel="2" x14ac:dyDescent="0.35">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5" outlineLevel="2" x14ac:dyDescent="0.35">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5" outlineLevel="2" x14ac:dyDescent="0.35">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5" outlineLevel="2" x14ac:dyDescent="0.35">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5" outlineLevel="1" x14ac:dyDescent="0.35">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5" outlineLevel="2" x14ac:dyDescent="0.35">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5" outlineLevel="2" x14ac:dyDescent="0.35">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5" outlineLevel="2" x14ac:dyDescent="0.35">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5" outlineLevel="2" x14ac:dyDescent="0.35">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5" outlineLevel="2" x14ac:dyDescent="0.35">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5" outlineLevel="2" x14ac:dyDescent="0.35">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5" outlineLevel="2" x14ac:dyDescent="0.35">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5" outlineLevel="2" x14ac:dyDescent="0.35">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5" outlineLevel="2" x14ac:dyDescent="0.35">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5" outlineLevel="1" x14ac:dyDescent="0.35">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5" outlineLevel="2" x14ac:dyDescent="0.35">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5" outlineLevel="2" x14ac:dyDescent="0.35">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5" outlineLevel="2" x14ac:dyDescent="0.35">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5" outlineLevel="2" x14ac:dyDescent="0.35">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5" outlineLevel="2" x14ac:dyDescent="0.35">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5" outlineLevel="2" x14ac:dyDescent="0.35">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5" outlineLevel="2" x14ac:dyDescent="0.35">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5" outlineLevel="2" x14ac:dyDescent="0.35">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5" outlineLevel="2" x14ac:dyDescent="0.35">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5" outlineLevel="1" x14ac:dyDescent="0.35">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5" outlineLevel="2" x14ac:dyDescent="0.35">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5" outlineLevel="2" x14ac:dyDescent="0.35">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5" outlineLevel="2" x14ac:dyDescent="0.35">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5" outlineLevel="2" x14ac:dyDescent="0.35">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5" outlineLevel="2" x14ac:dyDescent="0.35">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5" outlineLevel="2" x14ac:dyDescent="0.35">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5" outlineLevel="2" x14ac:dyDescent="0.35">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5" outlineLevel="2" x14ac:dyDescent="0.35">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5" outlineLevel="2" x14ac:dyDescent="0.35">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 outlineLevel="2" thickBot="1" x14ac:dyDescent="0.4">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5"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5"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5"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5"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5"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5"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5"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5"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5"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5"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V48:AD56"/>
    <mergeCell ref="V58:V59"/>
    <mergeCell ref="B58:B59"/>
    <mergeCell ref="U58:U59"/>
    <mergeCell ref="M58:N58"/>
    <mergeCell ref="O58:P58"/>
    <mergeCell ref="Q58:R58"/>
    <mergeCell ref="S58:T58"/>
    <mergeCell ref="D58:D59"/>
    <mergeCell ref="C13:K16"/>
    <mergeCell ref="E58:F58"/>
    <mergeCell ref="G58:H58"/>
    <mergeCell ref="I58:J58"/>
    <mergeCell ref="K58:L58"/>
    <mergeCell ref="C58:C59"/>
    <mergeCell ref="C35:K37"/>
    <mergeCell ref="C49:K56"/>
    <mergeCell ref="H41:K44"/>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topLeftCell="A67" workbookViewId="0">
      <selection activeCell="B98" sqref="B98:H98"/>
    </sheetView>
  </sheetViews>
  <sheetFormatPr defaultColWidth="9.1796875" defaultRowHeight="12.5" outlineLevelRow="2" x14ac:dyDescent="0.25"/>
  <cols>
    <col min="1" max="1" width="10.26953125" style="81" customWidth="1"/>
    <col min="2" max="2" width="9.1796875" style="81"/>
    <col min="3" max="3" width="32" style="81" customWidth="1"/>
    <col min="4" max="4" width="13.7265625" style="81" customWidth="1"/>
    <col min="5" max="5" width="11.1796875" style="81" customWidth="1"/>
    <col min="6" max="6" width="10.453125" style="81" bestFit="1" customWidth="1"/>
    <col min="7" max="7" width="11.7265625" style="81" customWidth="1"/>
    <col min="8" max="8" width="9.1796875" style="81"/>
    <col min="9" max="9" width="11.1796875" style="81" customWidth="1"/>
    <col min="10" max="13" width="9.1796875" style="81"/>
    <col min="14" max="14" width="6.26953125" style="81" customWidth="1"/>
    <col min="15" max="16384" width="9.1796875" style="81"/>
  </cols>
  <sheetData>
    <row r="2" spans="1:22" ht="20.5" x14ac:dyDescent="0.45">
      <c r="A2" s="198"/>
      <c r="B2" s="83" t="s">
        <v>10</v>
      </c>
      <c r="C2" s="84" t="str">
        <f>Titullapa!$B$6</f>
        <v>Speciālista konsultācija</v>
      </c>
      <c r="D2" s="82"/>
    </row>
    <row r="3" spans="1:22" ht="20.5" x14ac:dyDescent="0.45">
      <c r="A3" s="198"/>
      <c r="B3" s="83" t="s">
        <v>11</v>
      </c>
      <c r="C3" s="84" t="str">
        <f>Saturs!C10</f>
        <v>II Modulis: Izmitināšanas izmaksas</v>
      </c>
      <c r="D3" s="82"/>
    </row>
    <row r="4" spans="1:22" ht="20.5" x14ac:dyDescent="0.45">
      <c r="A4" s="198"/>
      <c r="B4" s="129" t="s">
        <v>12</v>
      </c>
      <c r="C4" s="84"/>
      <c r="D4" s="82"/>
    </row>
    <row r="5" spans="1:22" ht="20.5" x14ac:dyDescent="0.45">
      <c r="A5" s="198"/>
      <c r="B5" s="84"/>
      <c r="C5" s="84"/>
      <c r="D5" s="82"/>
    </row>
    <row r="6" spans="1:22" ht="17.5" x14ac:dyDescent="0.35">
      <c r="A6" s="198"/>
      <c r="B6" s="88" t="s">
        <v>14</v>
      </c>
      <c r="C6" s="130"/>
    </row>
    <row r="7" spans="1:22" ht="15.5" x14ac:dyDescent="0.35">
      <c r="A7" s="198"/>
      <c r="B7" s="198"/>
      <c r="C7" s="198"/>
      <c r="D7" s="89" t="s">
        <v>15</v>
      </c>
      <c r="E7" s="41" t="s">
        <v>18</v>
      </c>
      <c r="F7" s="41"/>
      <c r="G7" s="41"/>
      <c r="H7" s="41"/>
      <c r="I7" s="41"/>
      <c r="J7" s="41"/>
      <c r="K7" s="41"/>
      <c r="L7" s="41"/>
      <c r="M7" s="41"/>
      <c r="N7" s="41"/>
    </row>
    <row r="8" spans="1:22" ht="15.5" x14ac:dyDescent="0.35">
      <c r="A8" s="198"/>
      <c r="B8" s="198"/>
      <c r="C8" s="198"/>
      <c r="D8" s="90" t="s">
        <v>16</v>
      </c>
      <c r="E8" s="41" t="s">
        <v>270</v>
      </c>
      <c r="F8" s="41"/>
      <c r="G8" s="41"/>
      <c r="H8" s="41"/>
      <c r="I8" s="41"/>
      <c r="J8" s="41"/>
      <c r="K8" s="41"/>
      <c r="L8" s="41"/>
      <c r="M8" s="41"/>
      <c r="N8" s="41"/>
    </row>
    <row r="9" spans="1:22" ht="15.5" x14ac:dyDescent="0.35">
      <c r="A9" s="198"/>
      <c r="B9" s="198"/>
      <c r="C9" s="198"/>
      <c r="D9" s="91" t="s">
        <v>17</v>
      </c>
      <c r="E9" s="41" t="s">
        <v>271</v>
      </c>
      <c r="F9" s="41"/>
      <c r="G9" s="41"/>
      <c r="H9" s="41"/>
      <c r="I9" s="41"/>
      <c r="J9" s="41"/>
      <c r="K9" s="41"/>
      <c r="L9" s="41"/>
      <c r="M9" s="41"/>
      <c r="N9" s="41"/>
    </row>
    <row r="10" spans="1:22" ht="15.5" x14ac:dyDescent="0.35">
      <c r="A10" s="198"/>
      <c r="B10" s="198"/>
      <c r="C10" s="198"/>
      <c r="D10" s="41"/>
      <c r="E10" s="41"/>
      <c r="F10" s="41"/>
      <c r="G10" s="41"/>
      <c r="H10" s="41"/>
      <c r="I10" s="41"/>
      <c r="J10" s="41"/>
      <c r="K10" s="41"/>
      <c r="L10" s="41"/>
      <c r="M10" s="41"/>
      <c r="N10" s="41"/>
    </row>
    <row r="11" spans="1:22" ht="17.5" x14ac:dyDescent="0.35">
      <c r="A11" s="198"/>
      <c r="B11" s="88" t="s">
        <v>49</v>
      </c>
      <c r="C11" s="198"/>
    </row>
    <row r="12" spans="1:22" ht="13" thickBot="1" x14ac:dyDescent="0.3"/>
    <row r="13" spans="1:22" ht="12.75" customHeight="1" x14ac:dyDescent="0.25">
      <c r="C13" s="333" t="s">
        <v>309</v>
      </c>
      <c r="D13" s="334"/>
      <c r="E13" s="334"/>
      <c r="F13" s="334"/>
      <c r="G13" s="334"/>
      <c r="H13" s="334"/>
      <c r="I13" s="334"/>
      <c r="J13" s="334"/>
      <c r="K13" s="335"/>
      <c r="O13" s="225"/>
      <c r="P13" s="225"/>
      <c r="Q13" s="225"/>
      <c r="R13" s="225"/>
      <c r="S13" s="225"/>
      <c r="T13" s="225"/>
      <c r="U13" s="225"/>
      <c r="V13" s="225"/>
    </row>
    <row r="14" spans="1:22" x14ac:dyDescent="0.25">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5" customHeight="1" thickBot="1" x14ac:dyDescent="0.3">
      <c r="C15" s="339"/>
      <c r="D15" s="340"/>
      <c r="E15" s="340"/>
      <c r="F15" s="340"/>
      <c r="G15" s="340"/>
      <c r="H15" s="340"/>
      <c r="I15" s="340"/>
      <c r="J15" s="340"/>
      <c r="K15" s="341"/>
      <c r="O15" s="225"/>
      <c r="P15" s="225" t="s">
        <v>238</v>
      </c>
      <c r="Q15" s="226" t="str">
        <f>H30</f>
        <v/>
      </c>
      <c r="R15" s="226" t="str">
        <f t="shared" ref="R15:U15" si="0">I30</f>
        <v/>
      </c>
      <c r="S15" s="226" t="str">
        <f t="shared" si="0"/>
        <v/>
      </c>
      <c r="T15" s="226" t="str">
        <f t="shared" si="0"/>
        <v/>
      </c>
      <c r="U15" s="226">
        <f t="shared" si="0"/>
        <v>0</v>
      </c>
      <c r="V15" s="225"/>
    </row>
    <row r="16" spans="1:22" ht="14.5" x14ac:dyDescent="0.35">
      <c r="C16" s="150"/>
      <c r="D16" s="150"/>
      <c r="E16" s="150"/>
      <c r="F16" s="150"/>
      <c r="G16" s="150"/>
      <c r="H16" s="150"/>
      <c r="I16" s="150"/>
      <c r="J16" s="150"/>
      <c r="K16" s="150"/>
      <c r="O16" s="225"/>
      <c r="P16" s="225" t="s">
        <v>241</v>
      </c>
      <c r="Q16" s="226" t="str">
        <f>IFERROR(VLOOKUP($C$41,$O$43:$T$46,2,0),"")</f>
        <v/>
      </c>
      <c r="R16" s="226" t="str">
        <f>IFERROR(VLOOKUP($C$41,$O$43:$T$46,3,0),"")</f>
        <v/>
      </c>
      <c r="S16" s="226" t="str">
        <f>IFERROR(VLOOKUP($C$41,$O$43:$T$46,4,0),"")</f>
        <v/>
      </c>
      <c r="T16" s="226" t="str">
        <f>IFERROR(VLOOKUP($C$41,$O$43:$T$46,5,0),"")</f>
        <v/>
      </c>
      <c r="U16" s="226" t="str">
        <f>IFERROR(VLOOKUP($C$41,$O$43:$T$46,6,0),"")</f>
        <v/>
      </c>
      <c r="V16" s="225"/>
    </row>
    <row r="17" spans="2:22" ht="15.5" x14ac:dyDescent="0.35">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t="str">
        <f>IFERROR(VLOOKUP($B$98,$O$96:$T$101,4,0),"")</f>
        <v/>
      </c>
      <c r="T17" s="226" t="str">
        <f>IFERROR(VLOOKUP($B$98,$O$96:$T$101,5,0),"")</f>
        <v/>
      </c>
      <c r="U17" s="226" t="str">
        <f>IFERROR(VLOOKUP($B$98,$O$96:$T$101,6,0),"")</f>
        <v/>
      </c>
      <c r="V17" s="225"/>
    </row>
    <row r="18" spans="2:22" ht="16" thickBot="1" x14ac:dyDescent="0.4">
      <c r="B18" s="41"/>
      <c r="C18" s="41"/>
      <c r="D18" s="41"/>
      <c r="E18" s="41"/>
      <c r="F18" s="41"/>
      <c r="G18" s="41"/>
      <c r="H18" s="41"/>
      <c r="I18" s="41"/>
      <c r="J18" s="41"/>
      <c r="K18" s="41"/>
      <c r="L18" s="41"/>
      <c r="M18" s="41"/>
      <c r="N18" s="41"/>
      <c r="O18" s="222"/>
      <c r="P18" s="225"/>
      <c r="Q18" s="225"/>
      <c r="R18" s="225"/>
      <c r="S18" s="225"/>
      <c r="T18" s="225"/>
      <c r="U18" s="225"/>
      <c r="V18" s="225"/>
    </row>
    <row r="19" spans="2:22" ht="16" thickBot="1" x14ac:dyDescent="0.4">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 thickBot="1" x14ac:dyDescent="0.4">
      <c r="B20" s="41"/>
      <c r="C20" s="41"/>
      <c r="D20" s="41"/>
      <c r="E20" s="41"/>
      <c r="F20" s="41"/>
      <c r="G20" s="41"/>
      <c r="H20" s="199">
        <f>'Cenas aprēķins'!E21</f>
        <v>1</v>
      </c>
      <c r="I20" s="199">
        <f>'Cenas aprēķins'!F21</f>
        <v>0</v>
      </c>
      <c r="J20" s="199">
        <f>'Cenas aprēķins'!G21</f>
        <v>24</v>
      </c>
      <c r="K20" s="199">
        <f>'Vispārīgā informācija'!$D$41*24</f>
        <v>730.08</v>
      </c>
      <c r="L20" s="200">
        <f>'Cenas aprēķins'!I21</f>
        <v>1</v>
      </c>
      <c r="M20" s="41"/>
      <c r="N20" s="41"/>
      <c r="O20" s="222"/>
    </row>
    <row r="21" spans="2:22" ht="18" thickBot="1" x14ac:dyDescent="0.4">
      <c r="B21" s="41"/>
      <c r="C21" s="41"/>
      <c r="D21" s="41"/>
      <c r="E21" s="41"/>
      <c r="F21" s="41"/>
      <c r="G21" s="149" t="s">
        <v>143</v>
      </c>
      <c r="H21" s="54">
        <f>IFERROR(Q15+Q17+Q16,O21)</f>
        <v>0</v>
      </c>
      <c r="I21" s="55">
        <f>IFERROR(R15+R17+R16,O21)</f>
        <v>0</v>
      </c>
      <c r="J21" s="55">
        <f>IFERROR(S15+S17+S16,O21)</f>
        <v>0</v>
      </c>
      <c r="K21" s="55">
        <f>IFERROR(T15+T17+T16,O21)</f>
        <v>0</v>
      </c>
      <c r="L21" s="56">
        <f>IFERROR(U15+U17+U16,O21)</f>
        <v>0</v>
      </c>
      <c r="M21" s="41"/>
      <c r="N21" s="41"/>
      <c r="O21" s="304">
        <v>0</v>
      </c>
    </row>
    <row r="22" spans="2:22" ht="15.5" x14ac:dyDescent="0.35">
      <c r="B22" s="41"/>
      <c r="C22" s="41"/>
      <c r="D22" s="41"/>
      <c r="E22" s="41"/>
      <c r="F22" s="41"/>
      <c r="G22" s="41"/>
      <c r="H22" s="41"/>
      <c r="I22" s="41"/>
      <c r="J22" s="41"/>
      <c r="K22" s="41"/>
      <c r="L22" s="41"/>
      <c r="M22" s="41"/>
      <c r="N22" s="41"/>
      <c r="O22" s="222"/>
    </row>
    <row r="23" spans="2:22" ht="15.5" x14ac:dyDescent="0.35">
      <c r="B23" s="41"/>
      <c r="C23" s="41"/>
      <c r="D23" s="41"/>
      <c r="E23" s="41"/>
      <c r="F23" s="41"/>
      <c r="G23" s="41"/>
      <c r="H23" s="41"/>
      <c r="I23" s="41"/>
      <c r="J23" s="41"/>
      <c r="K23" s="41"/>
      <c r="L23" s="41"/>
      <c r="M23" s="41"/>
      <c r="N23" s="41"/>
      <c r="O23" s="222"/>
    </row>
    <row r="24" spans="2:22" ht="20" x14ac:dyDescent="0.4">
      <c r="B24" s="315" t="s">
        <v>304</v>
      </c>
      <c r="C24" s="201"/>
      <c r="D24" s="201"/>
      <c r="E24" s="201"/>
      <c r="F24" s="201"/>
      <c r="G24" s="201"/>
      <c r="H24" s="201"/>
      <c r="I24" s="201"/>
      <c r="J24" s="41"/>
      <c r="K24" s="41"/>
      <c r="L24" s="41"/>
      <c r="M24" s="41"/>
      <c r="N24" s="41"/>
      <c r="O24" s="41"/>
    </row>
    <row r="25" spans="2:22" ht="16" thickBot="1" x14ac:dyDescent="0.4">
      <c r="B25" s="41"/>
      <c r="C25" s="41"/>
      <c r="D25" s="41"/>
      <c r="E25" s="41"/>
      <c r="F25" s="41"/>
      <c r="G25" s="41"/>
      <c r="H25" s="41"/>
      <c r="I25" s="41"/>
      <c r="J25" s="41"/>
      <c r="K25" s="41"/>
      <c r="L25" s="41"/>
      <c r="M25" s="41"/>
      <c r="N25" s="41"/>
      <c r="O25" s="41"/>
    </row>
    <row r="26" spans="2:22" ht="19" thickBot="1" x14ac:dyDescent="0.4">
      <c r="B26" s="41"/>
      <c r="C26" s="41"/>
      <c r="D26" s="202" t="s">
        <v>255</v>
      </c>
      <c r="E26" s="128"/>
      <c r="F26" s="41"/>
      <c r="G26" s="41"/>
      <c r="H26" s="41"/>
      <c r="I26" s="41"/>
      <c r="J26" s="41"/>
      <c r="K26" s="41"/>
      <c r="L26" s="41"/>
      <c r="M26" s="41"/>
      <c r="N26" s="41"/>
      <c r="O26" s="41"/>
    </row>
    <row r="27" spans="2:22" ht="19" thickBot="1" x14ac:dyDescent="0.4">
      <c r="B27" s="41"/>
      <c r="C27" s="41"/>
      <c r="D27" s="202" t="s">
        <v>303</v>
      </c>
      <c r="E27" s="128"/>
      <c r="F27" s="41"/>
      <c r="G27" s="41"/>
      <c r="H27" s="41"/>
      <c r="I27" s="41"/>
      <c r="J27" s="41"/>
      <c r="K27" s="41"/>
      <c r="L27" s="41"/>
      <c r="M27" s="41"/>
      <c r="N27" s="41"/>
      <c r="O27" s="41"/>
    </row>
    <row r="28" spans="2:22" ht="16" thickBot="1" x14ac:dyDescent="0.4">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 thickBot="1" x14ac:dyDescent="0.4">
      <c r="B29" s="41"/>
      <c r="C29" s="41"/>
      <c r="D29" s="202"/>
      <c r="E29" s="41"/>
      <c r="F29" s="41"/>
      <c r="G29" s="41"/>
      <c r="H29" s="199">
        <f>'Cenas aprēķins'!E21</f>
        <v>1</v>
      </c>
      <c r="I29" s="199">
        <f>'Cenas aprēķins'!F21</f>
        <v>0</v>
      </c>
      <c r="J29" s="199">
        <f>'Cenas aprēķins'!G21</f>
        <v>24</v>
      </c>
      <c r="K29" s="199">
        <f>'Vispārīgā informācija'!$D$41*24</f>
        <v>730.08</v>
      </c>
      <c r="L29" s="200">
        <f>'Cenas aprēķins'!I21</f>
        <v>1</v>
      </c>
      <c r="M29" s="222"/>
      <c r="N29" s="41"/>
      <c r="O29" s="41"/>
    </row>
    <row r="30" spans="2:22" ht="18" thickBot="1" x14ac:dyDescent="0.4">
      <c r="B30" s="41"/>
      <c r="C30" s="41"/>
      <c r="D30" s="202"/>
      <c r="E30" s="41"/>
      <c r="F30" s="41"/>
      <c r="G30" s="149" t="s">
        <v>122</v>
      </c>
      <c r="H30" s="45" t="str">
        <f>IF('Cenas aprēķins'!E22="Jā",M30/(24*'Vispārīgā informācija'!D41)*H29,"")</f>
        <v/>
      </c>
      <c r="I30" s="46" t="str">
        <f>IF('Cenas aprēķins'!F22="Jā",M30/('Vispārīgā informācija'!D41*24)*I29,"")</f>
        <v/>
      </c>
      <c r="J30" s="46" t="str">
        <f>IF('Cenas aprēķins'!G22="Jā",M30/'Vispārīgā informācija'!D41,"")</f>
        <v/>
      </c>
      <c r="K30" s="46" t="str">
        <f>IF('Cenas aprēķins'!H45="Jā",E27*E26,"")</f>
        <v/>
      </c>
      <c r="L30" s="47">
        <f>IF('Cenas aprēķins'!I22="Jā",M30/('Vispārīgā informācija'!D41*24)*L29,"")</f>
        <v>0</v>
      </c>
      <c r="M30" s="222">
        <f>E26*E27</f>
        <v>0</v>
      </c>
      <c r="N30" s="41"/>
      <c r="O30" s="41"/>
    </row>
    <row r="31" spans="2:22" ht="17.5" x14ac:dyDescent="0.35">
      <c r="B31" s="41"/>
      <c r="C31" s="41"/>
      <c r="D31" s="202"/>
      <c r="E31" s="41"/>
      <c r="F31" s="41"/>
      <c r="G31" s="149"/>
      <c r="H31" s="59"/>
      <c r="I31" s="59"/>
      <c r="J31" s="59"/>
      <c r="K31" s="59"/>
      <c r="L31" s="59"/>
      <c r="M31" s="222"/>
      <c r="N31" s="41"/>
      <c r="O31" s="41"/>
    </row>
    <row r="32" spans="2:22" ht="20" x14ac:dyDescent="0.4">
      <c r="B32" s="315" t="s">
        <v>305</v>
      </c>
      <c r="C32" s="201"/>
      <c r="D32" s="201"/>
      <c r="E32" s="201"/>
      <c r="F32" s="201"/>
      <c r="G32" s="201"/>
      <c r="H32" s="201"/>
      <c r="I32" s="201"/>
      <c r="J32" s="59"/>
      <c r="K32" s="59"/>
      <c r="L32" s="59"/>
      <c r="M32" s="222"/>
      <c r="N32" s="41"/>
      <c r="O32" s="41"/>
    </row>
    <row r="33" spans="2:20" ht="15.5" x14ac:dyDescent="0.35">
      <c r="B33" s="41"/>
      <c r="C33" s="41"/>
      <c r="D33" s="202"/>
      <c r="E33" s="41"/>
      <c r="F33" s="41"/>
      <c r="G33" s="41"/>
      <c r="H33" s="41"/>
      <c r="I33" s="41"/>
      <c r="J33" s="41"/>
      <c r="K33" s="41"/>
      <c r="L33" s="41"/>
      <c r="M33" s="222"/>
      <c r="N33" s="41"/>
      <c r="O33" s="41"/>
    </row>
    <row r="34" spans="2:20" ht="16" thickBot="1" x14ac:dyDescent="0.4">
      <c r="B34" s="41"/>
      <c r="C34" s="41"/>
      <c r="D34" s="202"/>
      <c r="E34" s="41"/>
      <c r="F34" s="41"/>
      <c r="G34" s="41"/>
      <c r="H34" s="41"/>
      <c r="I34" s="41"/>
      <c r="J34" s="41"/>
      <c r="K34" s="41"/>
      <c r="L34" s="41"/>
      <c r="M34" s="41"/>
      <c r="N34" s="41"/>
      <c r="O34" s="41"/>
    </row>
    <row r="35" spans="2:20" ht="15.5" x14ac:dyDescent="0.35">
      <c r="B35" s="41"/>
      <c r="C35" s="333" t="s">
        <v>257</v>
      </c>
      <c r="D35" s="334"/>
      <c r="E35" s="334"/>
      <c r="F35" s="334"/>
      <c r="G35" s="334"/>
      <c r="H35" s="334"/>
      <c r="I35" s="334"/>
      <c r="J35" s="334"/>
      <c r="K35" s="335"/>
      <c r="L35" s="41"/>
      <c r="M35" s="41"/>
      <c r="N35" s="41"/>
      <c r="O35" s="41"/>
    </row>
    <row r="36" spans="2:20" ht="15.5" x14ac:dyDescent="0.35">
      <c r="B36" s="41"/>
      <c r="C36" s="336"/>
      <c r="D36" s="337"/>
      <c r="E36" s="337"/>
      <c r="F36" s="337"/>
      <c r="G36" s="337"/>
      <c r="H36" s="337"/>
      <c r="I36" s="337"/>
      <c r="J36" s="337"/>
      <c r="K36" s="338"/>
      <c r="L36" s="41"/>
      <c r="M36" s="41"/>
      <c r="N36" s="41"/>
      <c r="O36" s="41"/>
    </row>
    <row r="37" spans="2:20" ht="15.5" x14ac:dyDescent="0.35">
      <c r="B37" s="41"/>
      <c r="C37" s="336"/>
      <c r="D37" s="337"/>
      <c r="E37" s="337"/>
      <c r="F37" s="337"/>
      <c r="G37" s="337"/>
      <c r="H37" s="337"/>
      <c r="I37" s="337"/>
      <c r="J37" s="337"/>
      <c r="K37" s="338"/>
      <c r="L37" s="41"/>
      <c r="M37" s="41"/>
      <c r="N37" s="41"/>
      <c r="O37" s="41"/>
    </row>
    <row r="38" spans="2:20" ht="16" thickBot="1" x14ac:dyDescent="0.4">
      <c r="B38" s="41"/>
      <c r="C38" s="339"/>
      <c r="D38" s="340"/>
      <c r="E38" s="340"/>
      <c r="F38" s="340"/>
      <c r="G38" s="340"/>
      <c r="H38" s="340"/>
      <c r="I38" s="340"/>
      <c r="J38" s="340"/>
      <c r="K38" s="341"/>
      <c r="L38" s="41"/>
      <c r="M38" s="41"/>
      <c r="N38" s="41"/>
      <c r="O38" s="41"/>
    </row>
    <row r="39" spans="2:20" ht="16" thickBot="1" x14ac:dyDescent="0.4">
      <c r="B39" s="41"/>
      <c r="C39" s="41"/>
      <c r="D39" s="41"/>
      <c r="E39" s="41"/>
      <c r="F39" s="41"/>
      <c r="G39" s="41"/>
      <c r="H39" s="41"/>
      <c r="I39" s="41"/>
      <c r="J39" s="41"/>
      <c r="K39" s="41"/>
      <c r="L39" s="41"/>
      <c r="M39" s="41"/>
      <c r="N39" s="41"/>
      <c r="O39" s="41"/>
    </row>
    <row r="40" spans="2:20" ht="16.149999999999999" customHeight="1" thickBot="1" x14ac:dyDescent="0.4">
      <c r="B40" s="41"/>
      <c r="C40" s="316" t="s">
        <v>115</v>
      </c>
      <c r="D40" s="41"/>
      <c r="E40" s="41"/>
      <c r="F40" s="41"/>
      <c r="G40" s="41"/>
      <c r="H40" s="41"/>
      <c r="I40" s="41"/>
      <c r="J40" s="41"/>
      <c r="K40" s="41"/>
      <c r="L40" s="321" t="s">
        <v>306</v>
      </c>
      <c r="M40" s="322"/>
      <c r="N40" s="323"/>
      <c r="O40" s="41"/>
    </row>
    <row r="41" spans="2:20" ht="16" thickBot="1" x14ac:dyDescent="0.4">
      <c r="B41" s="41"/>
      <c r="C41" s="350"/>
      <c r="D41" s="351"/>
      <c r="E41" s="351"/>
      <c r="F41" s="351"/>
      <c r="G41" s="351"/>
      <c r="H41" s="351"/>
      <c r="I41" s="351"/>
      <c r="J41" s="352"/>
      <c r="K41" s="41"/>
      <c r="L41" s="324"/>
      <c r="M41" s="325"/>
      <c r="N41" s="326"/>
      <c r="O41" s="41"/>
    </row>
    <row r="42" spans="2:20" ht="15.65" customHeight="1" thickBot="1" x14ac:dyDescent="0.4">
      <c r="B42" s="41"/>
      <c r="C42" s="41"/>
      <c r="D42" s="41"/>
      <c r="E42" s="41"/>
      <c r="F42" s="41"/>
      <c r="G42" s="41"/>
      <c r="H42" s="41"/>
      <c r="I42" s="41"/>
      <c r="J42" s="41"/>
      <c r="K42" s="41"/>
      <c r="L42" s="327"/>
      <c r="M42" s="328"/>
      <c r="N42" s="329"/>
      <c r="O42" s="41"/>
    </row>
    <row r="43" spans="2:20" ht="17.5" x14ac:dyDescent="0.35">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 thickBot="1" x14ac:dyDescent="0.4">
      <c r="B44" s="41"/>
      <c r="C44" s="41"/>
      <c r="D44" s="41"/>
      <c r="E44" s="41"/>
      <c r="F44" s="41"/>
      <c r="G44" s="41"/>
      <c r="H44" s="41"/>
      <c r="I44" s="41"/>
      <c r="J44" s="41"/>
      <c r="K44" s="41"/>
      <c r="L44" s="41"/>
      <c r="M44" s="41"/>
      <c r="N44" s="41"/>
      <c r="O44" s="222" t="s">
        <v>116</v>
      </c>
      <c r="P44" s="228" t="str">
        <f>H49</f>
        <v/>
      </c>
      <c r="Q44" s="228" t="str">
        <f t="shared" ref="Q44:T44" si="1">I49</f>
        <v/>
      </c>
      <c r="R44" s="228" t="str">
        <f t="shared" si="1"/>
        <v/>
      </c>
      <c r="S44" s="228" t="str">
        <f t="shared" si="1"/>
        <v/>
      </c>
      <c r="T44" s="228">
        <f t="shared" si="1"/>
        <v>0</v>
      </c>
    </row>
    <row r="45" spans="2:20" ht="19" thickBot="1" x14ac:dyDescent="0.4">
      <c r="B45" s="41"/>
      <c r="C45" s="41"/>
      <c r="D45" s="41"/>
      <c r="E45" s="41"/>
      <c r="F45" s="41"/>
      <c r="G45" s="202" t="s">
        <v>256</v>
      </c>
      <c r="H45" s="128"/>
      <c r="I45" s="41"/>
      <c r="J45" s="41"/>
      <c r="K45" s="41"/>
      <c r="L45" s="41"/>
      <c r="M45" s="41"/>
      <c r="N45" s="41"/>
      <c r="O45" s="222" t="s">
        <v>117</v>
      </c>
      <c r="P45" s="228" t="str">
        <f>H55</f>
        <v/>
      </c>
      <c r="Q45" s="228" t="str">
        <f t="shared" ref="Q45:T45" si="2">I55</f>
        <v/>
      </c>
      <c r="R45" s="228" t="str">
        <f t="shared" si="2"/>
        <v/>
      </c>
      <c r="S45" s="228" t="str">
        <f t="shared" si="2"/>
        <v/>
      </c>
      <c r="T45" s="228">
        <f t="shared" si="2"/>
        <v>0</v>
      </c>
    </row>
    <row r="46" spans="2:20" ht="16" thickBot="1" x14ac:dyDescent="0.4">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 thickBot="1" x14ac:dyDescent="0.4">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 thickBot="1" x14ac:dyDescent="0.4">
      <c r="B48" s="41"/>
      <c r="C48" s="41"/>
      <c r="D48" s="41"/>
      <c r="E48" s="41"/>
      <c r="F48" s="41"/>
      <c r="G48" s="41"/>
      <c r="H48" s="199">
        <f>'Cenas aprēķins'!E21</f>
        <v>1</v>
      </c>
      <c r="I48" s="199">
        <f>'Cenas aprēķins'!F21</f>
        <v>0</v>
      </c>
      <c r="J48" s="199">
        <f>'Cenas aprēķins'!G21</f>
        <v>24</v>
      </c>
      <c r="K48" s="199">
        <f>'Vispārīgā informācija'!$D$41*24</f>
        <v>730.08</v>
      </c>
      <c r="L48" s="200">
        <f>'Cenas aprēķins'!I21</f>
        <v>1</v>
      </c>
      <c r="M48" s="41"/>
      <c r="N48" s="41"/>
      <c r="O48" s="41"/>
    </row>
    <row r="49" spans="2:15" ht="18" thickBot="1" x14ac:dyDescent="0.4">
      <c r="B49" s="41"/>
      <c r="C49" s="41"/>
      <c r="D49" s="41"/>
      <c r="E49" s="41"/>
      <c r="F49" s="41"/>
      <c r="G49" s="149" t="s">
        <v>272</v>
      </c>
      <c r="H49" s="54" t="str">
        <f>IF('Cenas aprēķins'!E22="Jā",M49/('Vispārīgā informācija'!D41*24)*H48,"")</f>
        <v/>
      </c>
      <c r="I49" s="55" t="str">
        <f>IF('Cenas aprēķins'!F22="Jā",M49/('Vispārīgā informācija'!D41*24)*I48,"")</f>
        <v/>
      </c>
      <c r="J49" s="55" t="str">
        <f>IF('Cenas aprēķins'!G22="Jā",M49/'Vispārīgā informācija'!D41,"")</f>
        <v/>
      </c>
      <c r="K49" s="55" t="str">
        <f>IF('Cenas aprēķins'!H22="Jā",H45*E26,"")</f>
        <v/>
      </c>
      <c r="L49" s="56">
        <f>IF('Cenas aprēķins'!I22="Jā",M49/('Vispārīgā informācija'!D41*24)*L48,"")</f>
        <v>0</v>
      </c>
      <c r="M49" s="222">
        <f>H45*E26</f>
        <v>0</v>
      </c>
      <c r="N49" s="41"/>
      <c r="O49" s="41"/>
    </row>
    <row r="50" spans="2:15" ht="15.5" x14ac:dyDescent="0.35">
      <c r="B50" s="41"/>
      <c r="C50" s="41"/>
      <c r="D50" s="41"/>
      <c r="E50" s="41"/>
      <c r="F50" s="41"/>
      <c r="G50" s="41"/>
      <c r="H50" s="41"/>
      <c r="I50" s="41"/>
      <c r="J50" s="41"/>
      <c r="K50" s="41"/>
      <c r="L50" s="41"/>
      <c r="M50" s="41"/>
      <c r="N50" s="41"/>
      <c r="O50" s="41"/>
    </row>
    <row r="51" spans="2:15" ht="17.5" x14ac:dyDescent="0.35">
      <c r="B51" s="92" t="s">
        <v>119</v>
      </c>
      <c r="C51" s="201"/>
      <c r="D51" s="201"/>
      <c r="E51" s="201"/>
      <c r="F51" s="201"/>
      <c r="G51" s="201"/>
      <c r="H51" s="201"/>
      <c r="I51" s="201"/>
      <c r="J51" s="41"/>
      <c r="K51" s="41"/>
      <c r="L51" s="41"/>
      <c r="M51" s="41"/>
      <c r="N51" s="41"/>
      <c r="O51" s="41"/>
    </row>
    <row r="52" spans="2:15" ht="16" thickBot="1" x14ac:dyDescent="0.4">
      <c r="B52" s="41"/>
      <c r="C52" s="41"/>
      <c r="D52" s="41"/>
      <c r="E52" s="41"/>
      <c r="F52" s="41"/>
      <c r="G52" s="41"/>
      <c r="H52" s="41"/>
      <c r="I52" s="41"/>
      <c r="J52" s="41"/>
      <c r="K52" s="41"/>
      <c r="L52" s="41"/>
      <c r="M52" s="41"/>
      <c r="N52" s="41"/>
      <c r="O52" s="41"/>
    </row>
    <row r="53" spans="2:15" ht="16" thickBot="1" x14ac:dyDescent="0.4">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 thickBot="1" x14ac:dyDescent="0.4">
      <c r="B54" s="41"/>
      <c r="C54" s="41"/>
      <c r="D54" s="41"/>
      <c r="E54" s="41"/>
      <c r="F54" s="41"/>
      <c r="G54" s="41"/>
      <c r="H54" s="199">
        <f>'Cenas aprēķins'!E21</f>
        <v>1</v>
      </c>
      <c r="I54" s="199">
        <f>'Cenas aprēķins'!F21</f>
        <v>0</v>
      </c>
      <c r="J54" s="199">
        <f>'Cenas aprēķins'!G21</f>
        <v>24</v>
      </c>
      <c r="K54" s="199">
        <f>'Vispārīgā informācija'!$D$41*24</f>
        <v>730.08</v>
      </c>
      <c r="L54" s="200">
        <f>'Cenas aprēķins'!I21</f>
        <v>1</v>
      </c>
      <c r="M54" s="41"/>
      <c r="N54" s="41"/>
      <c r="O54" s="41"/>
    </row>
    <row r="55" spans="2:15" ht="18" thickBot="1" x14ac:dyDescent="0.4">
      <c r="B55" s="41"/>
      <c r="C55" s="41"/>
      <c r="D55" s="41"/>
      <c r="E55" s="41"/>
      <c r="F55" s="41"/>
      <c r="G55" s="149" t="s">
        <v>273</v>
      </c>
      <c r="H55" s="54" t="str">
        <f>IF('Cenas aprēķins'!E45="Jā",SUM(H62:H86),"")</f>
        <v/>
      </c>
      <c r="I55" s="55" t="str">
        <f>IF('Cenas aprēķins'!F45="Jā",SUM(I62:I86),"")</f>
        <v/>
      </c>
      <c r="J55" s="55" t="str">
        <f>IF('Cenas aprēķins'!G45="Jā",SUM(J62:J86),"")</f>
        <v/>
      </c>
      <c r="K55" s="55" t="str">
        <f>IF('Cenas aprēķins'!H45="Jā",SUM(K62:K86),"")</f>
        <v/>
      </c>
      <c r="L55" s="56">
        <f>IF('Cenas aprēķins'!I45="Jā",SUM(L62:L86),"")</f>
        <v>0</v>
      </c>
      <c r="M55" s="41"/>
      <c r="N55" s="41"/>
      <c r="O55" s="41"/>
    </row>
    <row r="56" spans="2:15" ht="17.5" x14ac:dyDescent="0.35">
      <c r="B56" s="41"/>
      <c r="C56" s="41"/>
      <c r="D56" s="41"/>
      <c r="E56" s="41"/>
      <c r="F56" s="41"/>
      <c r="G56" s="149"/>
      <c r="H56" s="60"/>
      <c r="I56" s="60"/>
      <c r="J56" s="60"/>
      <c r="K56" s="60"/>
      <c r="L56" s="60"/>
      <c r="M56" s="41"/>
      <c r="N56" s="41"/>
      <c r="O56" s="41"/>
    </row>
    <row r="57" spans="2:15" ht="18" thickBot="1" x14ac:dyDescent="0.4">
      <c r="B57" s="92" t="s">
        <v>207</v>
      </c>
      <c r="C57" s="201"/>
      <c r="D57" s="201"/>
      <c r="E57" s="201"/>
      <c r="F57" s="201"/>
      <c r="G57" s="201"/>
      <c r="H57" s="41"/>
      <c r="I57" s="41"/>
      <c r="J57" s="41"/>
      <c r="K57" s="41"/>
      <c r="L57" s="41"/>
      <c r="M57" s="41"/>
      <c r="N57" s="41"/>
      <c r="O57" s="41"/>
    </row>
    <row r="58" spans="2:15" ht="30.65" customHeight="1" x14ac:dyDescent="0.35">
      <c r="B58" s="384" t="s">
        <v>66</v>
      </c>
      <c r="C58" s="386" t="s">
        <v>258</v>
      </c>
      <c r="D58" s="386" t="s">
        <v>92</v>
      </c>
      <c r="E58" s="386" t="s">
        <v>111</v>
      </c>
      <c r="F58" s="386" t="s">
        <v>94</v>
      </c>
      <c r="G58" s="386" t="s">
        <v>75</v>
      </c>
      <c r="H58" s="203" t="s">
        <v>76</v>
      </c>
      <c r="I58" s="203" t="s">
        <v>77</v>
      </c>
      <c r="J58" s="203" t="s">
        <v>78</v>
      </c>
      <c r="K58" s="203" t="s">
        <v>21</v>
      </c>
      <c r="L58" s="204" t="s">
        <v>79</v>
      </c>
      <c r="M58" s="41"/>
      <c r="N58" s="41"/>
      <c r="O58" s="41"/>
    </row>
    <row r="59" spans="2:15" ht="19.899999999999999" customHeight="1" x14ac:dyDescent="0.35">
      <c r="B59" s="385"/>
      <c r="C59" s="387"/>
      <c r="D59" s="387"/>
      <c r="E59" s="387"/>
      <c r="F59" s="387"/>
      <c r="G59" s="387"/>
      <c r="H59" s="205">
        <f>'Cenas aprēķins'!E21</f>
        <v>1</v>
      </c>
      <c r="I59" s="205">
        <f>'Cenas aprēķins'!F21</f>
        <v>0</v>
      </c>
      <c r="J59" s="205">
        <f>'Cenas aprēķins'!G21</f>
        <v>24</v>
      </c>
      <c r="K59" s="205">
        <f>'Vispārīgā informācija'!$D$41*24</f>
        <v>730.08</v>
      </c>
      <c r="L59" s="206">
        <f>'Cenas aprēķins'!I21</f>
        <v>1</v>
      </c>
      <c r="M59" s="41"/>
      <c r="N59" s="41"/>
      <c r="O59" s="41"/>
    </row>
    <row r="60" spans="2:15" ht="16" thickBot="1" x14ac:dyDescent="0.4">
      <c r="B60" s="207">
        <v>1</v>
      </c>
      <c r="C60" s="208">
        <v>2</v>
      </c>
      <c r="D60" s="208">
        <v>3</v>
      </c>
      <c r="E60" s="208">
        <v>4</v>
      </c>
      <c r="F60" s="208">
        <v>5</v>
      </c>
      <c r="G60" s="208">
        <v>6</v>
      </c>
      <c r="H60" s="208">
        <v>7</v>
      </c>
      <c r="I60" s="208">
        <v>8</v>
      </c>
      <c r="J60" s="208">
        <v>9</v>
      </c>
      <c r="K60" s="208">
        <v>10</v>
      </c>
      <c r="L60" s="209">
        <v>11</v>
      </c>
      <c r="M60" s="222"/>
      <c r="N60" s="222"/>
      <c r="O60" s="222"/>
    </row>
    <row r="61" spans="2:15" ht="15.5" outlineLevel="1" x14ac:dyDescent="0.35">
      <c r="B61" s="216">
        <v>0</v>
      </c>
      <c r="C61" s="217" t="s">
        <v>120</v>
      </c>
      <c r="D61" s="217" t="s">
        <v>121</v>
      </c>
      <c r="E61" s="50">
        <v>27.95</v>
      </c>
      <c r="F61" s="218">
        <v>1</v>
      </c>
      <c r="G61" s="50">
        <f>E61*F61</f>
        <v>27.95</v>
      </c>
      <c r="H61" s="50" t="str">
        <f>IF('Cenas aprēķins'!$E$22="Jā",IFERROR(ROUND(G61/('Vispārīgā informācija'!$D$41*24)*$H$59,2),""),"")</f>
        <v/>
      </c>
      <c r="I61" s="50" t="str">
        <f>IF('Cenas aprēķins'!$F$22="Jā",IFERROR(ROUND(G61/('Vispārīgā informācija'!$D$41*24)*$I$59,2),""),"")</f>
        <v/>
      </c>
      <c r="J61" s="50" t="str">
        <f>IF('Cenas aprēķins'!$G$22="Jā",IFERROR(ROUND(G61/'Vispārīgā informācija'!$D$41,2),""),"")</f>
        <v/>
      </c>
      <c r="K61" s="50" t="str">
        <f>IF('Cenas aprēķins'!$H$22="Jā",G61,"")</f>
        <v/>
      </c>
      <c r="L61" s="51">
        <f>IF('Cenas aprēķins'!$I$22="Jā",IFERROR(ROUND(G61/('Vispārīgā informācija'!$D$41*24)*$L$59,2),""),"")</f>
        <v>0.04</v>
      </c>
      <c r="M61" s="222"/>
      <c r="N61" s="222"/>
      <c r="O61" s="222"/>
    </row>
    <row r="62" spans="2:15" ht="15.5" outlineLevel="1" x14ac:dyDescent="0.35">
      <c r="B62" s="110">
        <v>1</v>
      </c>
      <c r="C62" s="184"/>
      <c r="D62" s="184"/>
      <c r="E62" s="219"/>
      <c r="F62" s="220"/>
      <c r="G62" s="57">
        <f t="shared" ref="G62:G86" si="3">E62*F62</f>
        <v>0</v>
      </c>
      <c r="H62" s="31" t="str">
        <f>IF('Cenas aprēķins'!$E$22="Jā",IFERROR(ROUND(G62/('Vispārīgā informācija'!$D$41*24)*$H$59,2),""),"")</f>
        <v/>
      </c>
      <c r="I62" s="31" t="str">
        <f>IF('Cenas aprēķins'!$F$22="Jā",IFERROR(ROUND(G62/('Vispārīgā informācija'!$D$41*24)*$I$59,2),""),"")</f>
        <v/>
      </c>
      <c r="J62" s="31" t="str">
        <f>IF('Cenas aprēķins'!$G$22="Jā",IFERROR(ROUND(G62/'Vispārīgā informācija'!$D$41,2),""),"")</f>
        <v/>
      </c>
      <c r="K62" s="31" t="str">
        <f>IF('Cenas aprēķins'!$H$22="Jā",G62,"")</f>
        <v/>
      </c>
      <c r="L62" s="32">
        <f>IF('Cenas aprēķins'!$I$22="Jā",IFERROR(ROUND(G62/('Vispārīgā informācija'!$D$41*24)*$L$59,2),""),"")</f>
        <v>0</v>
      </c>
      <c r="M62" s="222"/>
      <c r="N62" s="222"/>
      <c r="O62" s="222"/>
    </row>
    <row r="63" spans="2:15" ht="15.5" outlineLevel="1" x14ac:dyDescent="0.35">
      <c r="B63" s="110">
        <v>2</v>
      </c>
      <c r="C63" s="184"/>
      <c r="D63" s="184"/>
      <c r="E63" s="219"/>
      <c r="F63" s="220"/>
      <c r="G63" s="57">
        <f t="shared" si="3"/>
        <v>0</v>
      </c>
      <c r="H63" s="31" t="str">
        <f>IF('Cenas aprēķins'!$E$22="Jā",IFERROR(ROUND(G63/('Vispārīgā informācija'!$D$41*24)*$H$59,2),""),"")</f>
        <v/>
      </c>
      <c r="I63" s="31" t="str">
        <f>IF('Cenas aprēķins'!$F$22="Jā",IFERROR(ROUND(G63/('Vispārīgā informācija'!$D$41*24)*$I$59,2),""),"")</f>
        <v/>
      </c>
      <c r="J63" s="31" t="str">
        <f>IF('Cenas aprēķins'!$G$22="Jā",IFERROR(ROUND(G63/'Vispārīgā informācija'!$D$41,2),""),"")</f>
        <v/>
      </c>
      <c r="K63" s="31" t="str">
        <f>IF('Cenas aprēķins'!$H$22="Jā",G63,"")</f>
        <v/>
      </c>
      <c r="L63" s="32">
        <f>IF('Cenas aprēķins'!$I$22="Jā",IFERROR(ROUND(G63/('Vispārīgā informācija'!$D$41*24)*$L$59,2),""),"")</f>
        <v>0</v>
      </c>
      <c r="M63" s="222"/>
      <c r="N63" s="222"/>
      <c r="O63" s="222"/>
    </row>
    <row r="64" spans="2:15" ht="15.5" outlineLevel="1" x14ac:dyDescent="0.35">
      <c r="B64" s="110">
        <v>3</v>
      </c>
      <c r="C64" s="184"/>
      <c r="D64" s="184"/>
      <c r="E64" s="219"/>
      <c r="F64" s="220"/>
      <c r="G64" s="57">
        <f t="shared" si="3"/>
        <v>0</v>
      </c>
      <c r="H64" s="31" t="str">
        <f>IF('Cenas aprēķins'!$E$22="Jā",IFERROR(ROUND(G64/('Vispārīgā informācija'!$D$41*24)*$H$59,2),""),"")</f>
        <v/>
      </c>
      <c r="I64" s="31" t="str">
        <f>IF('Cenas aprēķins'!$F$22="Jā",IFERROR(ROUND(G64/('Vispārīgā informācija'!$D$41*24)*$I$59,2),""),"")</f>
        <v/>
      </c>
      <c r="J64" s="31" t="str">
        <f>IF('Cenas aprēķins'!$G$22="Jā",IFERROR(ROUND(G64/'Vispārīgā informācija'!$D$41,2),""),"")</f>
        <v/>
      </c>
      <c r="K64" s="31" t="str">
        <f>IF('Cenas aprēķins'!$H$22="Jā",G64,"")</f>
        <v/>
      </c>
      <c r="L64" s="32">
        <f>IF('Cenas aprēķins'!$I$22="Jā",IFERROR(ROUND(G64/('Vispārīgā informācija'!$D$41*24)*$L$59,2),""),"")</f>
        <v>0</v>
      </c>
      <c r="M64" s="222"/>
      <c r="N64" s="222"/>
      <c r="O64" s="222"/>
    </row>
    <row r="65" spans="2:15" ht="15.5" outlineLevel="1" x14ac:dyDescent="0.35">
      <c r="B65" s="110">
        <v>4</v>
      </c>
      <c r="C65" s="184"/>
      <c r="D65" s="184"/>
      <c r="E65" s="219"/>
      <c r="F65" s="220"/>
      <c r="G65" s="57">
        <f t="shared" si="3"/>
        <v>0</v>
      </c>
      <c r="H65" s="31" t="str">
        <f>IF('Cenas aprēķins'!$E$22="Jā",IFERROR(ROUND(G65/('Vispārīgā informācija'!$D$41*24)*$H$59,2),""),"")</f>
        <v/>
      </c>
      <c r="I65" s="31" t="str">
        <f>IF('Cenas aprēķins'!$F$22="Jā",IFERROR(ROUND(G65/('Vispārīgā informācija'!$D$41*24)*$I$59,2),""),"")</f>
        <v/>
      </c>
      <c r="J65" s="31" t="str">
        <f>IF('Cenas aprēķins'!$G$22="Jā",IFERROR(ROUND(G65/'Vispārīgā informācija'!$D$41,2),""),"")</f>
        <v/>
      </c>
      <c r="K65" s="31" t="str">
        <f>IF('Cenas aprēķins'!$H$22="Jā",G65,"")</f>
        <v/>
      </c>
      <c r="L65" s="32">
        <f>IF('Cenas aprēķins'!$I$22="Jā",IFERROR(ROUND(G65/('Vispārīgā informācija'!$D$41*24)*$L$59,2),""),"")</f>
        <v>0</v>
      </c>
      <c r="M65" s="222"/>
      <c r="N65" s="222"/>
      <c r="O65" s="222"/>
    </row>
    <row r="66" spans="2:15" ht="15.5" outlineLevel="1" x14ac:dyDescent="0.35">
      <c r="B66" s="110">
        <v>5</v>
      </c>
      <c r="C66" s="184"/>
      <c r="D66" s="184"/>
      <c r="E66" s="219"/>
      <c r="F66" s="220"/>
      <c r="G66" s="57">
        <f t="shared" si="3"/>
        <v>0</v>
      </c>
      <c r="H66" s="31" t="str">
        <f>IF('Cenas aprēķins'!$E$22="Jā",IFERROR(ROUND(G66/('Vispārīgā informācija'!$D$41*24)*$H$59,2),""),"")</f>
        <v/>
      </c>
      <c r="I66" s="31" t="str">
        <f>IF('Cenas aprēķins'!$F$22="Jā",IFERROR(ROUND(G66/('Vispārīgā informācija'!$D$41*24)*$I$59,2),""),"")</f>
        <v/>
      </c>
      <c r="J66" s="31" t="str">
        <f>IF('Cenas aprēķins'!$G$22="Jā",IFERROR(ROUND(G66/'Vispārīgā informācija'!$D$41,2),""),"")</f>
        <v/>
      </c>
      <c r="K66" s="31" t="str">
        <f>IF('Cenas aprēķins'!$H$22="Jā",G66,"")</f>
        <v/>
      </c>
      <c r="L66" s="32">
        <f>IF('Cenas aprēķins'!$I$22="Jā",IFERROR(ROUND(G66/('Vispārīgā informācija'!$D$41*24)*$L$59,2),""),"")</f>
        <v>0</v>
      </c>
      <c r="M66" s="222"/>
      <c r="N66" s="222"/>
      <c r="O66" s="222"/>
    </row>
    <row r="67" spans="2:15" ht="15.5" outlineLevel="1" x14ac:dyDescent="0.35">
      <c r="B67" s="110">
        <v>6</v>
      </c>
      <c r="C67" s="184"/>
      <c r="D67" s="184"/>
      <c r="E67" s="219"/>
      <c r="F67" s="220"/>
      <c r="G67" s="57">
        <f t="shared" si="3"/>
        <v>0</v>
      </c>
      <c r="H67" s="31" t="str">
        <f>IF('Cenas aprēķins'!$E$22="Jā",IFERROR(ROUND(G67/('Vispārīgā informācija'!$D$41*24)*$H$59,2),""),"")</f>
        <v/>
      </c>
      <c r="I67" s="31" t="str">
        <f>IF('Cenas aprēķins'!$F$22="Jā",IFERROR(ROUND(G67/('Vispārīgā informācija'!$D$41*24)*$I$59,2),""),"")</f>
        <v/>
      </c>
      <c r="J67" s="31" t="str">
        <f>IF('Cenas aprēķins'!$G$22="Jā",IFERROR(ROUND(G67/'Vispārīgā informācija'!$D$41,2),""),"")</f>
        <v/>
      </c>
      <c r="K67" s="31" t="str">
        <f>IF('Cenas aprēķins'!$H$22="Jā",G67,"")</f>
        <v/>
      </c>
      <c r="L67" s="32">
        <f>IF('Cenas aprēķins'!$I$22="Jā",IFERROR(ROUND(G67/('Vispārīgā informācija'!$D$41*24)*$L$59,2),""),"")</f>
        <v>0</v>
      </c>
      <c r="M67" s="222"/>
      <c r="N67" s="222"/>
      <c r="O67" s="222"/>
    </row>
    <row r="68" spans="2:15" ht="15.5" outlineLevel="1" x14ac:dyDescent="0.35">
      <c r="B68" s="110">
        <v>7</v>
      </c>
      <c r="C68" s="184"/>
      <c r="D68" s="184"/>
      <c r="E68" s="219"/>
      <c r="F68" s="220"/>
      <c r="G68" s="57">
        <f t="shared" si="3"/>
        <v>0</v>
      </c>
      <c r="H68" s="31" t="str">
        <f>IF('Cenas aprēķins'!$E$22="Jā",IFERROR(ROUND(G68/('Vispārīgā informācija'!$D$41*24)*$H$59,2),""),"")</f>
        <v/>
      </c>
      <c r="I68" s="31" t="str">
        <f>IF('Cenas aprēķins'!$F$22="Jā",IFERROR(ROUND(G68/('Vispārīgā informācija'!$D$41*24)*$I$59,2),""),"")</f>
        <v/>
      </c>
      <c r="J68" s="31" t="str">
        <f>IF('Cenas aprēķins'!$G$22="Jā",IFERROR(ROUND(G68/'Vispārīgā informācija'!$D$41,2),""),"")</f>
        <v/>
      </c>
      <c r="K68" s="31" t="str">
        <f>IF('Cenas aprēķins'!$H$22="Jā",G68,"")</f>
        <v/>
      </c>
      <c r="L68" s="32">
        <f>IF('Cenas aprēķins'!$I$22="Jā",IFERROR(ROUND(G68/('Vispārīgā informācija'!$D$41*24)*$L$59,2),""),"")</f>
        <v>0</v>
      </c>
      <c r="M68" s="222"/>
      <c r="N68" s="222"/>
      <c r="O68" s="222"/>
    </row>
    <row r="69" spans="2:15" ht="15.5" outlineLevel="1" x14ac:dyDescent="0.35">
      <c r="B69" s="110">
        <v>8</v>
      </c>
      <c r="C69" s="184"/>
      <c r="D69" s="184"/>
      <c r="E69" s="219"/>
      <c r="F69" s="220"/>
      <c r="G69" s="57">
        <f t="shared" si="3"/>
        <v>0</v>
      </c>
      <c r="H69" s="31" t="str">
        <f>IF('Cenas aprēķins'!$E$22="Jā",IFERROR(ROUND(G69/('Vispārīgā informācija'!$D$41*24)*$H$59,2),""),"")</f>
        <v/>
      </c>
      <c r="I69" s="31" t="str">
        <f>IF('Cenas aprēķins'!$F$22="Jā",IFERROR(ROUND(G69/('Vispārīgā informācija'!$D$41*24)*$I$59,2),""),"")</f>
        <v/>
      </c>
      <c r="J69" s="31" t="str">
        <f>IF('Cenas aprēķins'!$G$22="Jā",IFERROR(ROUND(G69/'Vispārīgā informācija'!$D$41,2),""),"")</f>
        <v/>
      </c>
      <c r="K69" s="31" t="str">
        <f>IF('Cenas aprēķins'!$H$22="Jā",G69,"")</f>
        <v/>
      </c>
      <c r="L69" s="32">
        <f>IF('Cenas aprēķins'!$I$22="Jā",IFERROR(ROUND(G69/('Vispārīgā informācija'!$D$41*24)*$L$59,2),""),"")</f>
        <v>0</v>
      </c>
      <c r="M69" s="222"/>
      <c r="N69" s="222"/>
      <c r="O69" s="222"/>
    </row>
    <row r="70" spans="2:15" ht="15.5" outlineLevel="1" x14ac:dyDescent="0.35">
      <c r="B70" s="110">
        <v>9</v>
      </c>
      <c r="C70" s="184"/>
      <c r="D70" s="184"/>
      <c r="E70" s="219"/>
      <c r="F70" s="220"/>
      <c r="G70" s="57">
        <f t="shared" si="3"/>
        <v>0</v>
      </c>
      <c r="H70" s="31" t="str">
        <f>IF('Cenas aprēķins'!$E$22="Jā",IFERROR(ROUND(G70/('Vispārīgā informācija'!$D$41*24)*$H$59,2),""),"")</f>
        <v/>
      </c>
      <c r="I70" s="31" t="str">
        <f>IF('Cenas aprēķins'!$F$22="Jā",IFERROR(ROUND(G70/('Vispārīgā informācija'!$D$41*24)*$I$59,2),""),"")</f>
        <v/>
      </c>
      <c r="J70" s="31" t="str">
        <f>IF('Cenas aprēķins'!$G$22="Jā",IFERROR(ROUND(G70/'Vispārīgā informācija'!$D$41,2),""),"")</f>
        <v/>
      </c>
      <c r="K70" s="31" t="str">
        <f>IF('Cenas aprēķins'!$H$22="Jā",G70,"")</f>
        <v/>
      </c>
      <c r="L70" s="32">
        <f>IF('Cenas aprēķins'!$I$22="Jā",IFERROR(ROUND(G70/('Vispārīgā informācija'!$D$41*24)*$L$59,2),""),"")</f>
        <v>0</v>
      </c>
      <c r="M70" s="222"/>
      <c r="N70" s="222"/>
      <c r="O70" s="222"/>
    </row>
    <row r="71" spans="2:15" ht="15.5" outlineLevel="1" x14ac:dyDescent="0.35">
      <c r="B71" s="110">
        <v>10</v>
      </c>
      <c r="C71" s="184"/>
      <c r="D71" s="184"/>
      <c r="E71" s="219"/>
      <c r="F71" s="220"/>
      <c r="G71" s="57">
        <f t="shared" si="3"/>
        <v>0</v>
      </c>
      <c r="H71" s="31" t="str">
        <f>IF('Cenas aprēķins'!$E$22="Jā",IFERROR(ROUND(G71/('Vispārīgā informācija'!$D$41*24)*$H$59,2),""),"")</f>
        <v/>
      </c>
      <c r="I71" s="31" t="str">
        <f>IF('Cenas aprēķins'!$F$22="Jā",IFERROR(ROUND(G71/('Vispārīgā informācija'!$D$41*24)*$I$59,2),""),"")</f>
        <v/>
      </c>
      <c r="J71" s="31" t="str">
        <f>IF('Cenas aprēķins'!$G$22="Jā",IFERROR(ROUND(G71/'Vispārīgā informācija'!$D$41,2),""),"")</f>
        <v/>
      </c>
      <c r="K71" s="31" t="str">
        <f>IF('Cenas aprēķins'!$H$22="Jā",G71,"")</f>
        <v/>
      </c>
      <c r="L71" s="32">
        <f>IF('Cenas aprēķins'!$I$22="Jā",IFERROR(ROUND(G71/('Vispārīgā informācija'!$D$41*24)*$L$59,2),""),"")</f>
        <v>0</v>
      </c>
      <c r="M71" s="222"/>
      <c r="N71" s="222"/>
      <c r="O71" s="222"/>
    </row>
    <row r="72" spans="2:15" ht="15.5" outlineLevel="2" x14ac:dyDescent="0.35">
      <c r="B72" s="110">
        <v>11</v>
      </c>
      <c r="C72" s="184"/>
      <c r="D72" s="184"/>
      <c r="E72" s="219"/>
      <c r="F72" s="220"/>
      <c r="G72" s="57">
        <f t="shared" si="3"/>
        <v>0</v>
      </c>
      <c r="H72" s="31" t="str">
        <f>IF('Cenas aprēķins'!$E$22="Jā",IFERROR(ROUND(G72/('Vispārīgā informācija'!$D$41*24)*$H$59,2),""),"")</f>
        <v/>
      </c>
      <c r="I72" s="31" t="str">
        <f>IF('Cenas aprēķins'!$F$22="Jā",IFERROR(ROUND(G72/('Vispārīgā informācija'!$D$41*24)*$I$59,2),""),"")</f>
        <v/>
      </c>
      <c r="J72" s="31" t="str">
        <f>IF('Cenas aprēķins'!$G$22="Jā",IFERROR(ROUND(G72/'Vispārīgā informācija'!$D$41,2),""),"")</f>
        <v/>
      </c>
      <c r="K72" s="31" t="str">
        <f>IF('Cenas aprēķins'!$H$22="Jā",G72,"")</f>
        <v/>
      </c>
      <c r="L72" s="32">
        <f>IF('Cenas aprēķins'!$I$22="Jā",IFERROR(ROUND(G72/('Vispārīgā informācija'!$D$41*24)*$L$59,2),""),"")</f>
        <v>0</v>
      </c>
      <c r="M72" s="222"/>
      <c r="N72" s="222"/>
      <c r="O72" s="222"/>
    </row>
    <row r="73" spans="2:15" ht="15.5" outlineLevel="2" x14ac:dyDescent="0.35">
      <c r="B73" s="110">
        <v>12</v>
      </c>
      <c r="C73" s="184"/>
      <c r="D73" s="184"/>
      <c r="E73" s="219"/>
      <c r="F73" s="220"/>
      <c r="G73" s="57">
        <f t="shared" si="3"/>
        <v>0</v>
      </c>
      <c r="H73" s="31" t="str">
        <f>IF('Cenas aprēķins'!$E$22="Jā",IFERROR(ROUND(G73/('Vispārīgā informācija'!$D$41*24)*$H$59,2),""),"")</f>
        <v/>
      </c>
      <c r="I73" s="31" t="str">
        <f>IF('Cenas aprēķins'!$F$22="Jā",IFERROR(ROUND(G73/('Vispārīgā informācija'!$D$41*24)*$I$59,2),""),"")</f>
        <v/>
      </c>
      <c r="J73" s="31" t="str">
        <f>IF('Cenas aprēķins'!$G$22="Jā",IFERROR(ROUND(G73/'Vispārīgā informācija'!$D$41,2),""),"")</f>
        <v/>
      </c>
      <c r="K73" s="31" t="str">
        <f>IF('Cenas aprēķins'!$H$22="Jā",G73,"")</f>
        <v/>
      </c>
      <c r="L73" s="32">
        <f>IF('Cenas aprēķins'!$I$22="Jā",IFERROR(ROUND(G73/('Vispārīgā informācija'!$D$41*24)*$L$59,2),""),"")</f>
        <v>0</v>
      </c>
      <c r="M73" s="222"/>
      <c r="N73" s="222"/>
      <c r="O73" s="222"/>
    </row>
    <row r="74" spans="2:15" ht="15.5" outlineLevel="2" x14ac:dyDescent="0.35">
      <c r="B74" s="110">
        <v>13</v>
      </c>
      <c r="C74" s="184"/>
      <c r="D74" s="184"/>
      <c r="E74" s="219"/>
      <c r="F74" s="220"/>
      <c r="G74" s="57">
        <f t="shared" si="3"/>
        <v>0</v>
      </c>
      <c r="H74" s="31" t="str">
        <f>IF('Cenas aprēķins'!$E$22="Jā",IFERROR(ROUND(G74/('Vispārīgā informācija'!$D$41*24)*$H$59,2),""),"")</f>
        <v/>
      </c>
      <c r="I74" s="31" t="str">
        <f>IF('Cenas aprēķins'!$F$22="Jā",IFERROR(ROUND(G74/('Vispārīgā informācija'!$D$41*24)*$I$59,2),""),"")</f>
        <v/>
      </c>
      <c r="J74" s="31" t="str">
        <f>IF('Cenas aprēķins'!$G$22="Jā",IFERROR(ROUND(G74/'Vispārīgā informācija'!$D$41,2),""),"")</f>
        <v/>
      </c>
      <c r="K74" s="31" t="str">
        <f>IF('Cenas aprēķins'!$H$22="Jā",G74,"")</f>
        <v/>
      </c>
      <c r="L74" s="32">
        <f>IF('Cenas aprēķins'!$I$22="Jā",IFERROR(ROUND(G74/('Vispārīgā informācija'!$D$41*24)*$L$59,2),""),"")</f>
        <v>0</v>
      </c>
      <c r="M74" s="222"/>
      <c r="N74" s="222"/>
      <c r="O74" s="222"/>
    </row>
    <row r="75" spans="2:15" ht="15.5" outlineLevel="2" x14ac:dyDescent="0.35">
      <c r="B75" s="110">
        <v>14</v>
      </c>
      <c r="C75" s="184"/>
      <c r="D75" s="184"/>
      <c r="E75" s="219"/>
      <c r="F75" s="220"/>
      <c r="G75" s="57">
        <f t="shared" si="3"/>
        <v>0</v>
      </c>
      <c r="H75" s="31" t="str">
        <f>IF('Cenas aprēķins'!$E$22="Jā",IFERROR(ROUND(G75/('Vispārīgā informācija'!$D$41*24)*$H$59,2),""),"")</f>
        <v/>
      </c>
      <c r="I75" s="31" t="str">
        <f>IF('Cenas aprēķins'!$F$22="Jā",IFERROR(ROUND(G75/('Vispārīgā informācija'!$D$41*24)*$I$59,2),""),"")</f>
        <v/>
      </c>
      <c r="J75" s="31" t="str">
        <f>IF('Cenas aprēķins'!$G$22="Jā",IFERROR(ROUND(G75/'Vispārīgā informācija'!$D$41,2),""),"")</f>
        <v/>
      </c>
      <c r="K75" s="31" t="str">
        <f>IF('Cenas aprēķins'!$H$22="Jā",G75,"")</f>
        <v/>
      </c>
      <c r="L75" s="32">
        <f>IF('Cenas aprēķins'!$I$22="Jā",IFERROR(ROUND(G75/('Vispārīgā informācija'!$D$41*24)*$L$59,2),""),"")</f>
        <v>0</v>
      </c>
      <c r="M75" s="222"/>
      <c r="N75" s="222"/>
      <c r="O75" s="222"/>
    </row>
    <row r="76" spans="2:15" ht="15.5" outlineLevel="2" x14ac:dyDescent="0.35">
      <c r="B76" s="110">
        <v>15</v>
      </c>
      <c r="C76" s="184"/>
      <c r="D76" s="184"/>
      <c r="E76" s="219"/>
      <c r="F76" s="220"/>
      <c r="G76" s="57">
        <f t="shared" si="3"/>
        <v>0</v>
      </c>
      <c r="H76" s="31" t="str">
        <f>IF('Cenas aprēķins'!$E$22="Jā",IFERROR(ROUND(G76/('Vispārīgā informācija'!$D$41*24)*$H$59,2),""),"")</f>
        <v/>
      </c>
      <c r="I76" s="31" t="str">
        <f>IF('Cenas aprēķins'!$F$22="Jā",IFERROR(ROUND(G76/('Vispārīgā informācija'!$D$41*24)*$I$59,2),""),"")</f>
        <v/>
      </c>
      <c r="J76" s="31" t="str">
        <f>IF('Cenas aprēķins'!$G$22="Jā",IFERROR(ROUND(G76/'Vispārīgā informācija'!$D$41,2),""),"")</f>
        <v/>
      </c>
      <c r="K76" s="31" t="str">
        <f>IF('Cenas aprēķins'!$H$22="Jā",G76,"")</f>
        <v/>
      </c>
      <c r="L76" s="32">
        <f>IF('Cenas aprēķins'!$I$22="Jā",IFERROR(ROUND(G76/('Vispārīgā informācija'!$D$41*24)*$L$59,2),""),"")</f>
        <v>0</v>
      </c>
      <c r="M76" s="222"/>
      <c r="N76" s="222"/>
      <c r="O76" s="222"/>
    </row>
    <row r="77" spans="2:15" ht="15.5" outlineLevel="2" x14ac:dyDescent="0.35">
      <c r="B77" s="110">
        <v>16</v>
      </c>
      <c r="C77" s="184"/>
      <c r="D77" s="184"/>
      <c r="E77" s="219"/>
      <c r="F77" s="220"/>
      <c r="G77" s="57">
        <f t="shared" si="3"/>
        <v>0</v>
      </c>
      <c r="H77" s="31" t="str">
        <f>IF('Cenas aprēķins'!$E$22="Jā",IFERROR(ROUND(G77/('Vispārīgā informācija'!$D$41*24)*$H$59,2),""),"")</f>
        <v/>
      </c>
      <c r="I77" s="31" t="str">
        <f>IF('Cenas aprēķins'!$F$22="Jā",IFERROR(ROUND(G77/('Vispārīgā informācija'!$D$41*24)*$I$59,2),""),"")</f>
        <v/>
      </c>
      <c r="J77" s="31" t="str">
        <f>IF('Cenas aprēķins'!$G$22="Jā",IFERROR(ROUND(G77/'Vispārīgā informācija'!$D$41,2),""),"")</f>
        <v/>
      </c>
      <c r="K77" s="31" t="str">
        <f>IF('Cenas aprēķins'!$H$22="Jā",G77,"")</f>
        <v/>
      </c>
      <c r="L77" s="32">
        <f>IF('Cenas aprēķins'!$I$22="Jā",IFERROR(ROUND(G77/('Vispārīgā informācija'!$D$41*24)*$L$59,2),""),"")</f>
        <v>0</v>
      </c>
      <c r="M77" s="222"/>
      <c r="N77" s="222"/>
      <c r="O77" s="222"/>
    </row>
    <row r="78" spans="2:15" ht="15.5" outlineLevel="2" x14ac:dyDescent="0.35">
      <c r="B78" s="110">
        <v>17</v>
      </c>
      <c r="C78" s="184"/>
      <c r="D78" s="184"/>
      <c r="E78" s="219"/>
      <c r="F78" s="220"/>
      <c r="G78" s="57">
        <f t="shared" si="3"/>
        <v>0</v>
      </c>
      <c r="H78" s="31" t="str">
        <f>IF('Cenas aprēķins'!$E$22="Jā",IFERROR(ROUND(G78/('Vispārīgā informācija'!$D$41*24)*$H$59,2),""),"")</f>
        <v/>
      </c>
      <c r="I78" s="31" t="str">
        <f>IF('Cenas aprēķins'!$F$22="Jā",IFERROR(ROUND(G78/('Vispārīgā informācija'!$D$41*24)*$I$59,2),""),"")</f>
        <v/>
      </c>
      <c r="J78" s="31" t="str">
        <f>IF('Cenas aprēķins'!$G$22="Jā",IFERROR(ROUND(G78/'Vispārīgā informācija'!$D$41,2),""),"")</f>
        <v/>
      </c>
      <c r="K78" s="31" t="str">
        <f>IF('Cenas aprēķins'!$H$22="Jā",G78,"")</f>
        <v/>
      </c>
      <c r="L78" s="32">
        <f>IF('Cenas aprēķins'!$I$22="Jā",IFERROR(ROUND(G78/('Vispārīgā informācija'!$D$41*24)*$L$59,2),""),"")</f>
        <v>0</v>
      </c>
      <c r="M78" s="222"/>
      <c r="N78" s="222"/>
      <c r="O78" s="222"/>
    </row>
    <row r="79" spans="2:15" ht="15.5" outlineLevel="2" x14ac:dyDescent="0.35">
      <c r="B79" s="110">
        <v>18</v>
      </c>
      <c r="C79" s="184"/>
      <c r="D79" s="184"/>
      <c r="E79" s="219"/>
      <c r="F79" s="220"/>
      <c r="G79" s="57">
        <f t="shared" si="3"/>
        <v>0</v>
      </c>
      <c r="H79" s="31" t="str">
        <f>IF('Cenas aprēķins'!$E$22="Jā",IFERROR(ROUND(G79/('Vispārīgā informācija'!$D$41*24)*$H$59,2),""),"")</f>
        <v/>
      </c>
      <c r="I79" s="31" t="str">
        <f>IF('Cenas aprēķins'!$F$22="Jā",IFERROR(ROUND(G79/('Vispārīgā informācija'!$D$41*24)*$I$59,2),""),"")</f>
        <v/>
      </c>
      <c r="J79" s="31" t="str">
        <f>IF('Cenas aprēķins'!$G$22="Jā",IFERROR(ROUND(G79/'Vispārīgā informācija'!$D$41,2),""),"")</f>
        <v/>
      </c>
      <c r="K79" s="31" t="str">
        <f>IF('Cenas aprēķins'!$H$22="Jā",G79,"")</f>
        <v/>
      </c>
      <c r="L79" s="32">
        <f>IF('Cenas aprēķins'!$I$22="Jā",IFERROR(ROUND(G79/('Vispārīgā informācija'!$D$41*24)*$L$59,2),""),"")</f>
        <v>0</v>
      </c>
      <c r="M79" s="222"/>
      <c r="N79" s="222"/>
      <c r="O79" s="222"/>
    </row>
    <row r="80" spans="2:15" ht="15.5" outlineLevel="2" x14ac:dyDescent="0.35">
      <c r="B80" s="110">
        <v>19</v>
      </c>
      <c r="C80" s="184"/>
      <c r="D80" s="184"/>
      <c r="E80" s="219"/>
      <c r="F80" s="220"/>
      <c r="G80" s="57">
        <f t="shared" si="3"/>
        <v>0</v>
      </c>
      <c r="H80" s="31" t="str">
        <f>IF('Cenas aprēķins'!$E$22="Jā",IFERROR(ROUND(G80/('Vispārīgā informācija'!$D$41*24)*$H$59,2),""),"")</f>
        <v/>
      </c>
      <c r="I80" s="31" t="str">
        <f>IF('Cenas aprēķins'!$F$22="Jā",IFERROR(ROUND(G80/('Vispārīgā informācija'!$D$41*24)*$I$59,2),""),"")</f>
        <v/>
      </c>
      <c r="J80" s="31" t="str">
        <f>IF('Cenas aprēķins'!$G$22="Jā",IFERROR(ROUND(G80/'Vispārīgā informācija'!$D$41,2),""),"")</f>
        <v/>
      </c>
      <c r="K80" s="31" t="str">
        <f>IF('Cenas aprēķins'!$H$22="Jā",G80,"")</f>
        <v/>
      </c>
      <c r="L80" s="32">
        <f>IF('Cenas aprēķins'!$I$22="Jā",IFERROR(ROUND(G80/('Vispārīgā informācija'!$D$41*24)*$L$59,2),""),"")</f>
        <v>0</v>
      </c>
      <c r="M80" s="222"/>
      <c r="N80" s="222"/>
      <c r="O80" s="222"/>
    </row>
    <row r="81" spans="1:21" ht="16" outlineLevel="1" thickBot="1" x14ac:dyDescent="0.4">
      <c r="B81" s="111">
        <v>20</v>
      </c>
      <c r="C81" s="187"/>
      <c r="D81" s="187"/>
      <c r="E81" s="79"/>
      <c r="F81" s="221"/>
      <c r="G81" s="58">
        <f t="shared" si="3"/>
        <v>0</v>
      </c>
      <c r="H81" s="34" t="str">
        <f>IF('Cenas aprēķins'!$E$22="Jā",IFERROR(ROUND(G81/('Vispārīgā informācija'!$D$41*24)*$H$59,2),""),"")</f>
        <v/>
      </c>
      <c r="I81" s="34" t="str">
        <f>IF('Cenas aprēķins'!$F$22="Jā",IFERROR(ROUND(G81/('Vispārīgā informācija'!$D$41*24)*$I$59,2),""),"")</f>
        <v/>
      </c>
      <c r="J81" s="34" t="str">
        <f>IF('Cenas aprēķins'!$G$22="Jā",IFERROR(ROUND(G81/'Vispārīgā informācija'!$D$41,2),""),"")</f>
        <v/>
      </c>
      <c r="K81" s="34" t="str">
        <f>IF('Cenas aprēķins'!$H$22="Jā",G81,"")</f>
        <v/>
      </c>
      <c r="L81" s="35">
        <f>IF('Cenas aprēķins'!$I$22="Jā",IFERROR(ROUND(G81/('Vispārīgā informācija'!$D$41*24)*$L$59,2),""),"")</f>
        <v>0</v>
      </c>
      <c r="M81" s="222"/>
      <c r="N81" s="222"/>
      <c r="O81" s="222"/>
    </row>
    <row r="82" spans="1:21" ht="15.5" hidden="1" outlineLevel="2" x14ac:dyDescent="0.35">
      <c r="B82" s="110">
        <v>21</v>
      </c>
      <c r="C82" s="184"/>
      <c r="D82" s="184"/>
      <c r="E82" s="219"/>
      <c r="F82" s="220"/>
      <c r="G82" s="57">
        <f t="shared" si="3"/>
        <v>0</v>
      </c>
      <c r="H82" s="31" t="str">
        <f>IF('Cenas aprēķins'!$E$22="Jā",IFERROR(ROUND(G82/('Vispārīgā informācija'!$D$41*24)*$H$59,2),""),"")</f>
        <v/>
      </c>
      <c r="I82" s="31" t="str">
        <f>IF('Cenas aprēķins'!$F$22="Jā",IFERROR(ROUND(G82/('Vispārīgā informācija'!$D$41*24)*$I$59,2),""),"")</f>
        <v/>
      </c>
      <c r="J82" s="31" t="str">
        <f>IF('Cenas aprēķins'!$G$22="Jā",IFERROR(ROUND(G82/'Vispārīgā informācija'!$D$41,2),""),"")</f>
        <v/>
      </c>
      <c r="K82" s="31" t="str">
        <f>IF('Cenas aprēķins'!$H$22="Jā",G82,"")</f>
        <v/>
      </c>
      <c r="L82" s="32">
        <f>IF('Cenas aprēķins'!$I$22="Jā",IFERROR(ROUND(G82/('Vispārīgā informācija'!$D$41*24)*$L$59,2),""),"")</f>
        <v>0</v>
      </c>
      <c r="M82" s="222"/>
      <c r="N82" s="222"/>
      <c r="O82" s="222"/>
    </row>
    <row r="83" spans="1:21" ht="15.5" hidden="1" outlineLevel="2" x14ac:dyDescent="0.35">
      <c r="B83" s="110">
        <v>22</v>
      </c>
      <c r="C83" s="184"/>
      <c r="D83" s="184"/>
      <c r="E83" s="219"/>
      <c r="F83" s="220"/>
      <c r="G83" s="57">
        <f t="shared" si="3"/>
        <v>0</v>
      </c>
      <c r="H83" s="31" t="str">
        <f>IF('Cenas aprēķins'!$E$22="Jā",IFERROR(ROUND(G83/('Vispārīgā informācija'!$D$41*24)*$H$59,2),""),"")</f>
        <v/>
      </c>
      <c r="I83" s="31" t="str">
        <f>IF('Cenas aprēķins'!$F$22="Jā",IFERROR(ROUND(G83/('Vispārīgā informācija'!$D$41*24)*$I$59,2),""),"")</f>
        <v/>
      </c>
      <c r="J83" s="31" t="str">
        <f>IF('Cenas aprēķins'!$G$22="Jā",IFERROR(ROUND(G83/'Vispārīgā informācija'!$D$41,2),""),"")</f>
        <v/>
      </c>
      <c r="K83" s="31" t="str">
        <f>IF('Cenas aprēķins'!$H$22="Jā",G83,"")</f>
        <v/>
      </c>
      <c r="L83" s="32">
        <f>IF('Cenas aprēķins'!$I$22="Jā",IFERROR(ROUND(G83/('Vispārīgā informācija'!$D$41*24)*$L$59,2),""),"")</f>
        <v>0</v>
      </c>
      <c r="M83" s="222"/>
      <c r="N83" s="222"/>
      <c r="O83" s="222"/>
    </row>
    <row r="84" spans="1:21" ht="15.5" hidden="1" outlineLevel="2" x14ac:dyDescent="0.35">
      <c r="B84" s="110">
        <v>23</v>
      </c>
      <c r="C84" s="184"/>
      <c r="D84" s="184"/>
      <c r="E84" s="219"/>
      <c r="F84" s="220"/>
      <c r="G84" s="57">
        <f t="shared" si="3"/>
        <v>0</v>
      </c>
      <c r="H84" s="31" t="str">
        <f>IF('Cenas aprēķins'!$E$22="Jā",IFERROR(ROUND(G84/('Vispārīgā informācija'!$D$41*24)*$H$59,2),""),"")</f>
        <v/>
      </c>
      <c r="I84" s="31" t="str">
        <f>IF('Cenas aprēķins'!$F$22="Jā",IFERROR(ROUND(G84/('Vispārīgā informācija'!$D$41*24)*$I$59,2),""),"")</f>
        <v/>
      </c>
      <c r="J84" s="31" t="str">
        <f>IF('Cenas aprēķins'!$G$22="Jā",IFERROR(ROUND(G84/'Vispārīgā informācija'!$D$41,2),""),"")</f>
        <v/>
      </c>
      <c r="K84" s="31" t="str">
        <f>IF('Cenas aprēķins'!$H$22="Jā",G84,"")</f>
        <v/>
      </c>
      <c r="L84" s="32">
        <f>IF('Cenas aprēķins'!$I$22="Jā",IFERROR(ROUND(G84/('Vispārīgā informācija'!$D$41*24)*$L$59,2),""),"")</f>
        <v>0</v>
      </c>
      <c r="M84" s="222"/>
      <c r="N84" s="222"/>
      <c r="O84" s="222"/>
    </row>
    <row r="85" spans="1:21" ht="15.5" hidden="1" outlineLevel="2" x14ac:dyDescent="0.35">
      <c r="B85" s="110">
        <v>24</v>
      </c>
      <c r="C85" s="184"/>
      <c r="D85" s="184"/>
      <c r="E85" s="219"/>
      <c r="F85" s="220"/>
      <c r="G85" s="57">
        <f t="shared" si="3"/>
        <v>0</v>
      </c>
      <c r="H85" s="31" t="str">
        <f>IF('Cenas aprēķins'!$E$22="Jā",IFERROR(ROUND(G85/('Vispārīgā informācija'!$D$41*24)*$H$59,2),""),"")</f>
        <v/>
      </c>
      <c r="I85" s="31" t="str">
        <f>IF('Cenas aprēķins'!$F$22="Jā",IFERROR(ROUND(G85/('Vispārīgā informācija'!$D$41*24)*$I$59,2),""),"")</f>
        <v/>
      </c>
      <c r="J85" s="31" t="str">
        <f>IF('Cenas aprēķins'!$G$22="Jā",IFERROR(ROUND(G85/'Vispārīgā informācija'!$D$41,2),""),"")</f>
        <v/>
      </c>
      <c r="K85" s="31" t="str">
        <f>IF('Cenas aprēķins'!$H$22="Jā",G85,"")</f>
        <v/>
      </c>
      <c r="L85" s="32">
        <f>IF('Cenas aprēķins'!$I$22="Jā",IFERROR(ROUND(G85/('Vispārīgā informācija'!$D$41*24)*$L$59,2),""),"")</f>
        <v>0</v>
      </c>
      <c r="M85" s="222"/>
      <c r="N85" s="222"/>
      <c r="O85" s="222"/>
    </row>
    <row r="86" spans="1:21" ht="16" hidden="1" outlineLevel="2" thickBot="1" x14ac:dyDescent="0.4">
      <c r="B86" s="111">
        <v>25</v>
      </c>
      <c r="C86" s="187"/>
      <c r="D86" s="187"/>
      <c r="E86" s="79"/>
      <c r="F86" s="221"/>
      <c r="G86" s="58">
        <f t="shared" si="3"/>
        <v>0</v>
      </c>
      <c r="H86" s="34" t="str">
        <f>IF('Cenas aprēķins'!$E$22="Jā",IFERROR(ROUND(G86/('Vispārīgā informācija'!$D$41*24)*$H$59,2),""),"")</f>
        <v/>
      </c>
      <c r="I86" s="34" t="str">
        <f>IF('Cenas aprēķins'!$F$22="Jā",IFERROR(ROUND(G86/('Vispārīgā informācija'!$D$41*24)*$I$59,2),""),"")</f>
        <v/>
      </c>
      <c r="J86" s="34" t="str">
        <f>IF('Cenas aprēķins'!$G$22="Jā",IFERROR(ROUND(G86/'Vispārīgā informācija'!$D$41,2),""),"")</f>
        <v/>
      </c>
      <c r="K86" s="34" t="str">
        <f>IF('Cenas aprēķins'!$H$22="Jā",G86,"")</f>
        <v/>
      </c>
      <c r="L86" s="35">
        <f>IF('Cenas aprēķins'!$I$22="Jā",IFERROR(ROUND(G86/('Vispārīgā informācija'!$D$41*24)*$L$59,2),""),"")</f>
        <v>0</v>
      </c>
      <c r="M86" s="222"/>
      <c r="N86" s="222"/>
      <c r="O86" s="222"/>
    </row>
    <row r="87" spans="1:21" ht="15.5" outlineLevel="2" x14ac:dyDescent="0.35">
      <c r="A87"/>
      <c r="B87"/>
      <c r="C87"/>
      <c r="D87"/>
      <c r="E87"/>
      <c r="F87"/>
      <c r="G87"/>
      <c r="H87"/>
      <c r="I87"/>
      <c r="J87"/>
      <c r="K87"/>
      <c r="L87"/>
      <c r="M87"/>
      <c r="N87" s="222"/>
      <c r="O87" s="222"/>
    </row>
    <row r="88" spans="1:21" ht="15.5" outlineLevel="2" x14ac:dyDescent="0.35">
      <c r="A88"/>
      <c r="B88"/>
      <c r="C88"/>
      <c r="D88"/>
      <c r="E88"/>
      <c r="F88"/>
      <c r="G88"/>
      <c r="H88"/>
      <c r="I88"/>
      <c r="J88"/>
      <c r="K88"/>
      <c r="L88"/>
      <c r="M88"/>
      <c r="N88" s="222"/>
      <c r="O88" s="222"/>
    </row>
    <row r="89" spans="1:21" ht="20" outlineLevel="2" x14ac:dyDescent="0.4">
      <c r="A89"/>
      <c r="B89" s="315" t="s">
        <v>307</v>
      </c>
      <c r="C89" s="315"/>
      <c r="D89" s="315"/>
      <c r="E89" s="315"/>
      <c r="F89" s="315"/>
      <c r="G89" s="315"/>
      <c r="H89" s="315"/>
      <c r="I89"/>
      <c r="J89"/>
      <c r="K89"/>
      <c r="L89"/>
      <c r="M89"/>
      <c r="N89" s="222"/>
      <c r="O89" s="222"/>
    </row>
    <row r="90" spans="1:21" ht="16" thickBot="1" x14ac:dyDescent="0.4">
      <c r="B90" s="41"/>
      <c r="C90" s="41"/>
      <c r="D90" s="41"/>
      <c r="E90" s="41"/>
      <c r="F90" s="41"/>
      <c r="G90" s="41"/>
      <c r="H90" s="41"/>
      <c r="I90" s="41"/>
      <c r="J90" s="41"/>
      <c r="K90" s="41"/>
      <c r="L90" s="41"/>
      <c r="M90" s="41"/>
      <c r="N90" s="41"/>
      <c r="O90" s="41"/>
    </row>
    <row r="91" spans="1:21" ht="15.5" x14ac:dyDescent="0.35">
      <c r="B91" s="41"/>
      <c r="C91" s="333" t="s">
        <v>259</v>
      </c>
      <c r="D91" s="334"/>
      <c r="E91" s="334"/>
      <c r="F91" s="334"/>
      <c r="G91" s="334"/>
      <c r="H91" s="334"/>
      <c r="I91" s="334"/>
      <c r="J91" s="334"/>
      <c r="K91" s="335"/>
      <c r="L91" s="41"/>
      <c r="M91" s="41"/>
      <c r="N91" s="41"/>
      <c r="O91" s="41"/>
    </row>
    <row r="92" spans="1:21" ht="15.5" x14ac:dyDescent="0.35">
      <c r="B92" s="41"/>
      <c r="C92" s="336"/>
      <c r="D92" s="337"/>
      <c r="E92" s="337"/>
      <c r="F92" s="337"/>
      <c r="G92" s="337"/>
      <c r="H92" s="337"/>
      <c r="I92" s="337"/>
      <c r="J92" s="337"/>
      <c r="K92" s="338"/>
      <c r="L92" s="41"/>
      <c r="M92" s="41"/>
      <c r="N92" s="41"/>
      <c r="O92" s="41"/>
    </row>
    <row r="93" spans="1:21" ht="15.5" x14ac:dyDescent="0.35">
      <c r="B93" s="41"/>
      <c r="C93" s="336"/>
      <c r="D93" s="337"/>
      <c r="E93" s="337"/>
      <c r="F93" s="337"/>
      <c r="G93" s="337"/>
      <c r="H93" s="337"/>
      <c r="I93" s="337"/>
      <c r="J93" s="337"/>
      <c r="K93" s="338"/>
      <c r="L93" s="41"/>
      <c r="M93" s="41"/>
      <c r="N93" s="41"/>
      <c r="O93" s="41"/>
    </row>
    <row r="94" spans="1:21" ht="37.9" customHeight="1" thickBot="1" x14ac:dyDescent="0.4">
      <c r="B94" s="41"/>
      <c r="C94" s="339"/>
      <c r="D94" s="340"/>
      <c r="E94" s="340"/>
      <c r="F94" s="340"/>
      <c r="G94" s="340"/>
      <c r="H94" s="340"/>
      <c r="I94" s="340"/>
      <c r="J94" s="340"/>
      <c r="K94" s="341"/>
      <c r="L94" s="41"/>
      <c r="M94" s="41"/>
      <c r="N94" s="41"/>
      <c r="O94" s="41"/>
    </row>
    <row r="95" spans="1:21" ht="15.5" x14ac:dyDescent="0.35">
      <c r="B95" s="41"/>
      <c r="C95" s="41"/>
      <c r="D95" s="41"/>
      <c r="E95" s="41"/>
      <c r="F95" s="41"/>
      <c r="G95" s="41"/>
      <c r="H95" s="41"/>
      <c r="I95" s="41"/>
      <c r="J95" s="41"/>
      <c r="K95" s="41"/>
      <c r="L95" s="41"/>
      <c r="M95" s="41"/>
      <c r="N95" s="41"/>
      <c r="O95" s="41"/>
    </row>
    <row r="96" spans="1:21" ht="16" thickBot="1" x14ac:dyDescent="0.4">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 thickBot="1" x14ac:dyDescent="0.4">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t="str">
        <f>H105</f>
        <v/>
      </c>
      <c r="Q97" s="226" t="str">
        <f t="shared" ref="Q97:T97" si="4">I105</f>
        <v/>
      </c>
      <c r="R97" s="226" t="str">
        <f t="shared" si="4"/>
        <v/>
      </c>
      <c r="S97" s="226" t="str">
        <f t="shared" si="4"/>
        <v/>
      </c>
      <c r="T97" s="226">
        <f t="shared" si="4"/>
        <v>0</v>
      </c>
      <c r="U97" s="225"/>
    </row>
    <row r="98" spans="2:21" ht="15" customHeight="1" thickBot="1" x14ac:dyDescent="0.4">
      <c r="B98" s="350"/>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t="str">
        <f>H138</f>
        <v/>
      </c>
      <c r="Q98" s="226" t="str">
        <f t="shared" ref="Q98:T98" si="5">I138</f>
        <v/>
      </c>
      <c r="R98" s="226" t="str">
        <f t="shared" si="5"/>
        <v/>
      </c>
      <c r="S98" s="226" t="str">
        <f t="shared" si="5"/>
        <v/>
      </c>
      <c r="T98" s="226">
        <f t="shared" si="5"/>
        <v>0</v>
      </c>
      <c r="U98" s="225"/>
    </row>
    <row r="99" spans="2:21" ht="16" thickBot="1" x14ac:dyDescent="0.4">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t="str">
        <f>H171</f>
        <v/>
      </c>
      <c r="Q99" s="226" t="str">
        <f t="shared" ref="Q99:T99" si="6">I171</f>
        <v/>
      </c>
      <c r="R99" s="226" t="str">
        <f t="shared" si="6"/>
        <v/>
      </c>
      <c r="S99" s="226" t="str">
        <f t="shared" si="6"/>
        <v/>
      </c>
      <c r="T99" s="226">
        <f t="shared" si="6"/>
        <v>0</v>
      </c>
      <c r="U99" s="225"/>
    </row>
    <row r="100" spans="2:21" ht="15.5" x14ac:dyDescent="0.35">
      <c r="B100" s="41"/>
      <c r="C100" s="41"/>
      <c r="D100" s="41"/>
      <c r="E100" s="41"/>
      <c r="F100" s="41"/>
      <c r="G100" s="41"/>
      <c r="H100" s="41"/>
      <c r="I100" s="41"/>
      <c r="J100" s="41"/>
      <c r="K100" s="212"/>
      <c r="L100" s="212"/>
      <c r="M100" s="212"/>
      <c r="N100" s="41"/>
      <c r="O100" s="222"/>
      <c r="P100" s="226"/>
      <c r="Q100" s="226"/>
      <c r="R100" s="226"/>
      <c r="S100" s="226"/>
      <c r="T100" s="226"/>
      <c r="U100" s="225"/>
    </row>
    <row r="101" spans="2:21" ht="17.5" x14ac:dyDescent="0.35">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 thickBot="1" x14ac:dyDescent="0.4">
      <c r="B102" s="41"/>
      <c r="C102" s="41"/>
      <c r="D102" s="41"/>
      <c r="E102" s="41"/>
      <c r="F102" s="41"/>
      <c r="G102" s="41"/>
      <c r="H102" s="41"/>
      <c r="I102" s="41"/>
      <c r="J102" s="41"/>
      <c r="K102" s="41"/>
      <c r="L102" s="41"/>
      <c r="M102" s="41"/>
      <c r="N102" s="41"/>
      <c r="O102" s="222"/>
      <c r="P102" s="225"/>
      <c r="Q102" s="225"/>
      <c r="R102" s="225"/>
      <c r="S102" s="225"/>
      <c r="T102" s="225"/>
      <c r="U102" s="225"/>
    </row>
    <row r="103" spans="2:21" ht="16" thickBot="1" x14ac:dyDescent="0.4">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 thickBot="1" x14ac:dyDescent="0.4">
      <c r="B104" s="41"/>
      <c r="C104" s="41"/>
      <c r="D104" s="41"/>
      <c r="E104" s="41"/>
      <c r="F104" s="41"/>
      <c r="G104" s="41"/>
      <c r="H104" s="199">
        <f>'Cenas aprēķins'!E21</f>
        <v>1</v>
      </c>
      <c r="I104" s="199">
        <f>'Cenas aprēķins'!F21</f>
        <v>0</v>
      </c>
      <c r="J104" s="199">
        <f>'Cenas aprēķins'!G21</f>
        <v>24</v>
      </c>
      <c r="K104" s="199">
        <f>'Vispārīgā informācija'!$D$41*24</f>
        <v>730.08</v>
      </c>
      <c r="L104" s="200">
        <f>'Cenas aprēķins'!I21</f>
        <v>1</v>
      </c>
      <c r="M104" s="41"/>
      <c r="N104" s="41"/>
      <c r="O104" s="41"/>
    </row>
    <row r="105" spans="2:21" ht="18" thickBot="1" x14ac:dyDescent="0.4">
      <c r="B105" s="41"/>
      <c r="C105" s="41"/>
      <c r="D105" s="41"/>
      <c r="E105" s="41"/>
      <c r="F105" s="41"/>
      <c r="G105" s="149" t="s">
        <v>274</v>
      </c>
      <c r="H105" s="45" t="str">
        <f>IF('Cenas aprēķins'!E22="Jā",SUM(F113:F132),"")</f>
        <v/>
      </c>
      <c r="I105" s="46" t="str">
        <f>IF('Cenas aprēķins'!F22="Jā",SUM(G113:G132),"")</f>
        <v/>
      </c>
      <c r="J105" s="46" t="str">
        <f>IF('Cenas aprēķins'!G22="Jā",SUM(H113:H132),"")</f>
        <v/>
      </c>
      <c r="K105" s="46" t="str">
        <f>IF('Cenas aprēķins'!H22="Jā",SUM(I113:I132),"")</f>
        <v/>
      </c>
      <c r="L105" s="47">
        <f>IF('Cenas aprēķins'!I22="Jā",SUM(J113:J132),"")</f>
        <v>0</v>
      </c>
      <c r="M105" s="41"/>
      <c r="N105" s="41"/>
      <c r="O105" s="41"/>
    </row>
    <row r="106" spans="2:21" ht="15.5" x14ac:dyDescent="0.35">
      <c r="B106" s="41"/>
      <c r="C106" s="41"/>
      <c r="D106" s="41"/>
      <c r="E106" s="41"/>
      <c r="F106" s="41"/>
      <c r="G106" s="41"/>
      <c r="H106" s="41"/>
      <c r="I106" s="41"/>
      <c r="J106" s="41"/>
      <c r="K106" s="41"/>
      <c r="L106" s="41"/>
      <c r="M106" s="41"/>
      <c r="N106" s="41"/>
      <c r="O106" s="41"/>
    </row>
    <row r="107" spans="2:21" ht="16" thickBot="1" x14ac:dyDescent="0.4">
      <c r="B107" s="41"/>
      <c r="C107" s="41"/>
      <c r="D107" s="41"/>
      <c r="E107" s="41"/>
      <c r="F107" s="41"/>
      <c r="G107" s="41"/>
      <c r="H107" s="41"/>
      <c r="I107" s="41"/>
      <c r="J107" s="41"/>
      <c r="K107" s="41"/>
      <c r="L107" s="41"/>
      <c r="M107" s="41"/>
      <c r="N107" s="41"/>
      <c r="O107" s="41"/>
    </row>
    <row r="108" spans="2:21" ht="15.5" x14ac:dyDescent="0.35">
      <c r="B108" s="375" t="s">
        <v>66</v>
      </c>
      <c r="C108" s="353" t="s">
        <v>125</v>
      </c>
      <c r="D108" s="353" t="s">
        <v>126</v>
      </c>
      <c r="E108" s="353" t="s">
        <v>127</v>
      </c>
      <c r="F108" s="382" t="s">
        <v>237</v>
      </c>
      <c r="G108" s="382"/>
      <c r="H108" s="382"/>
      <c r="I108" s="382"/>
      <c r="J108" s="383"/>
      <c r="K108" s="41"/>
      <c r="L108" s="41"/>
      <c r="M108" s="41"/>
      <c r="N108" s="41"/>
      <c r="O108" s="41"/>
    </row>
    <row r="109" spans="2:21" ht="15.5" x14ac:dyDescent="0.35">
      <c r="B109" s="381"/>
      <c r="C109" s="378"/>
      <c r="D109" s="378"/>
      <c r="E109" s="378"/>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5" customHeight="1" x14ac:dyDescent="0.35">
      <c r="B110" s="381"/>
      <c r="C110" s="378"/>
      <c r="D110" s="378"/>
      <c r="E110" s="378"/>
      <c r="F110" s="205">
        <f>'Cenas aprēķins'!E21</f>
        <v>1</v>
      </c>
      <c r="G110" s="205">
        <f>'Cenas aprēķins'!F21</f>
        <v>0</v>
      </c>
      <c r="H110" s="205">
        <f>'Cenas aprēķins'!G21</f>
        <v>24</v>
      </c>
      <c r="I110" s="205">
        <f>'Vispārīgā informācija'!$D$41*24</f>
        <v>730.08</v>
      </c>
      <c r="J110" s="206">
        <f>'Cenas aprēķins'!I21</f>
        <v>1</v>
      </c>
      <c r="K110" s="41"/>
      <c r="L110" s="41"/>
      <c r="M110" s="41"/>
      <c r="N110" s="41"/>
      <c r="O110" s="41"/>
    </row>
    <row r="111" spans="2:21" ht="16" thickBot="1" x14ac:dyDescent="0.4">
      <c r="B111" s="207">
        <v>1</v>
      </c>
      <c r="C111" s="208">
        <v>2</v>
      </c>
      <c r="D111" s="208">
        <v>3</v>
      </c>
      <c r="E111" s="208">
        <v>4</v>
      </c>
      <c r="F111" s="208">
        <v>5</v>
      </c>
      <c r="G111" s="208">
        <v>6</v>
      </c>
      <c r="H111" s="208">
        <v>7</v>
      </c>
      <c r="I111" s="208">
        <v>8</v>
      </c>
      <c r="J111" s="209">
        <v>9</v>
      </c>
      <c r="K111" s="41"/>
      <c r="L111" s="41"/>
      <c r="M111" s="41"/>
      <c r="N111" s="41"/>
      <c r="O111" s="41"/>
    </row>
    <row r="112" spans="2:21" ht="15.5" outlineLevel="1" x14ac:dyDescent="0.35">
      <c r="B112" s="174">
        <v>0</v>
      </c>
      <c r="C112" s="175" t="s">
        <v>128</v>
      </c>
      <c r="D112" s="61">
        <v>7500</v>
      </c>
      <c r="E112" s="175">
        <v>5</v>
      </c>
      <c r="F112" s="61" t="str">
        <f>IF('Cenas aprēķins'!$E$22="Jā",IFERROR(ROUND(K112/(24*'Vispārīgā informācija'!$D$41)*$F$110,2),""),"")</f>
        <v/>
      </c>
      <c r="G112" s="61" t="str">
        <f>IF('Cenas aprēķins'!$F$22="Jā",IFERROR(ROUND(K112/(24*'Vispārīgā informācija'!$D$41)*$G$110,2),""),"")</f>
        <v/>
      </c>
      <c r="H112" s="61" t="str">
        <f>IF('Cenas aprēķins'!$G$22="Jā",IFERROR(ROUND(K112/'Vispārīgā informācija'!$D$41,2),""),"")</f>
        <v/>
      </c>
      <c r="I112" s="61" t="str">
        <f>IF('Cenas aprēķins'!$H$22="Jā",IFERROR(ROUND(D112/E112/12,2),""),"")</f>
        <v/>
      </c>
      <c r="J112" s="48">
        <f>IF('Cenas aprēķins'!$I$22="Jā",IFERROR(ROUND(K112/(24*'Vispārīgā informācija'!$D$41)*$J$110,2),""),"")</f>
        <v>0.17</v>
      </c>
      <c r="K112" s="223">
        <f>IFERROR(ROUND(D112/E112/12,2),"")</f>
        <v>125</v>
      </c>
      <c r="L112" s="41"/>
      <c r="M112" s="41"/>
      <c r="N112" s="41"/>
      <c r="O112" s="41"/>
    </row>
    <row r="113" spans="2:15" ht="15.5" outlineLevel="1" x14ac:dyDescent="0.35">
      <c r="B113" s="110">
        <v>1</v>
      </c>
      <c r="C113" s="184"/>
      <c r="D113" s="219"/>
      <c r="E113" s="184"/>
      <c r="F113" s="31" t="str">
        <f>IF('Cenas aprēķins'!$E$22="Jā",IFERROR(ROUND(K113/(24*'Vispārīgā informācija'!$D$41)*$F$110,2),""),"")</f>
        <v/>
      </c>
      <c r="G113" s="31" t="str">
        <f>IF('Cenas aprēķins'!$F$22="Jā",IFERROR(ROUND(K113/(24*'Vispārīgā informācija'!$D$41)*$G$110,2),""),"")</f>
        <v/>
      </c>
      <c r="H113" s="31" t="str">
        <f>IF('Cenas aprēķins'!$G$22="Jā",IFERROR(ROUND(K113/'Vispārīgā informācija'!$D$41,2),""),"")</f>
        <v/>
      </c>
      <c r="I113" s="31" t="str">
        <f>IF('Cenas aprēķins'!$H$22="Jā",IFERROR(ROUND(D113/E113/12,2),""),"")</f>
        <v/>
      </c>
      <c r="J113" s="32" t="str">
        <f>IF('Cenas aprēķins'!$I$22="Jā",IFERROR(ROUND(K113/(24*'Vispārīgā informācija'!$D$41)*$J$110,2),""),"")</f>
        <v/>
      </c>
      <c r="K113" s="223" t="str">
        <f t="shared" ref="K113:K132" si="7">IFERROR(ROUND(D113/E113/12,2),"")</f>
        <v/>
      </c>
      <c r="L113" s="41"/>
      <c r="M113" s="41"/>
      <c r="N113" s="41"/>
      <c r="O113" s="41"/>
    </row>
    <row r="114" spans="2:15" ht="15.5" outlineLevel="1" x14ac:dyDescent="0.35">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5" outlineLevel="1" x14ac:dyDescent="0.35">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5" outlineLevel="1" x14ac:dyDescent="0.35">
      <c r="B116" s="110">
        <v>4</v>
      </c>
      <c r="C116" s="184"/>
      <c r="D116" s="219"/>
      <c r="E116" s="184"/>
      <c r="F116" s="31" t="str">
        <f>IF('Cenas aprēķins'!$E$22="Jā",IFERROR(ROUND(K116/(24*'Vispārīgā informācija'!$D$41)*$F$110,2),""),"")</f>
        <v/>
      </c>
      <c r="G116" s="31" t="str">
        <f>IF('Cenas aprēķins'!$F$22="Jā",IFERROR(ROUND(K116/(24*'Vispārīgā informācija'!$D$41)*$G$110,2),""),"")</f>
        <v/>
      </c>
      <c r="H116" s="31" t="str">
        <f>IF('Cenas aprēķins'!$G$22="Jā",IFERROR(ROUND(K116/'Vispārīgā informācija'!$D$41,2),""),"")</f>
        <v/>
      </c>
      <c r="I116" s="31" t="str">
        <f>IF('Cenas aprēķins'!$H$22="Jā",IFERROR(ROUND(D116/E116/12,2),""),"")</f>
        <v/>
      </c>
      <c r="J116" s="32">
        <f>IF('Cenas aprēķins'!$I$22="Jā",IFERROR(ROUND(K116/(24*'Vispārīgā informācija'!$D$41)*$J$110,2),""),"")</f>
        <v>0</v>
      </c>
      <c r="K116" s="223"/>
      <c r="L116" s="41"/>
      <c r="M116" s="41"/>
      <c r="N116" s="41"/>
      <c r="O116" s="41"/>
    </row>
    <row r="117" spans="2:15" ht="15.5" outlineLevel="1" x14ac:dyDescent="0.35">
      <c r="B117" s="110">
        <v>5</v>
      </c>
      <c r="C117" s="184"/>
      <c r="D117" s="219"/>
      <c r="E117" s="184"/>
      <c r="F117" s="31" t="str">
        <f>IF('Cenas aprēķins'!$E$22="Jā",IFERROR(ROUND(K117/(24*'Vispārīgā informācija'!$D$41)*$F$110,2),""),"")</f>
        <v/>
      </c>
      <c r="G117" s="31" t="str">
        <f>IF('Cenas aprēķins'!$F$22="Jā",IFERROR(ROUND(K117/(24*'Vispārīgā informācija'!$D$41)*$G$110,2),""),"")</f>
        <v/>
      </c>
      <c r="H117" s="31" t="str">
        <f>IF('Cenas aprēķins'!$G$22="Jā",IFERROR(ROUND(K117/'Vispārīgā informācija'!$D$41,2),""),"")</f>
        <v/>
      </c>
      <c r="I117" s="31" t="str">
        <f>IF('Cenas aprēķins'!$H$22="Jā",IFERROR(ROUND(D117/E117/12,2),""),"")</f>
        <v/>
      </c>
      <c r="J117" s="32">
        <f>IF('Cenas aprēķins'!$I$22="Jā",IFERROR(ROUND(K117/(24*'Vispārīgā informācija'!$D$41)*$J$110,2),""),"")</f>
        <v>0</v>
      </c>
      <c r="K117" s="223"/>
      <c r="L117" s="41"/>
      <c r="M117" s="41"/>
      <c r="N117" s="41"/>
      <c r="O117" s="41"/>
    </row>
    <row r="118" spans="2:15" ht="15.5" outlineLevel="1" x14ac:dyDescent="0.35">
      <c r="B118" s="110">
        <v>6</v>
      </c>
      <c r="C118" s="184"/>
      <c r="D118" s="219"/>
      <c r="E118" s="184"/>
      <c r="F118" s="31" t="str">
        <f>IF('Cenas aprēķins'!$E$22="Jā",IFERROR(ROUND(K118/(24*'Vispārīgā informācija'!$D$41)*$F$110,2),""),"")</f>
        <v/>
      </c>
      <c r="G118" s="31" t="str">
        <f>IF('Cenas aprēķins'!$F$22="Jā",IFERROR(ROUND(K118/(24*'Vispārīgā informācija'!$D$41)*$G$110,2),""),"")</f>
        <v/>
      </c>
      <c r="H118" s="31" t="str">
        <f>IF('Cenas aprēķins'!$G$22="Jā",IFERROR(ROUND(K118/'Vispārīgā informācija'!$D$41,2),""),"")</f>
        <v/>
      </c>
      <c r="I118" s="31" t="str">
        <f>IF('Cenas aprēķins'!$H$22="Jā",IFERROR(ROUND(D118/E118/12,2),""),"")</f>
        <v/>
      </c>
      <c r="J118" s="32">
        <f>IF('Cenas aprēķins'!$I$22="Jā",IFERROR(ROUND(K118/(24*'Vispārīgā informācija'!$D$41)*$J$110,2),""),"")</f>
        <v>0</v>
      </c>
      <c r="K118" s="223"/>
      <c r="L118" s="41"/>
      <c r="M118" s="41"/>
      <c r="N118" s="41"/>
      <c r="O118" s="41"/>
    </row>
    <row r="119" spans="2:15" ht="15.5" outlineLevel="1" x14ac:dyDescent="0.35">
      <c r="B119" s="110">
        <v>7</v>
      </c>
      <c r="C119" s="184"/>
      <c r="D119" s="219"/>
      <c r="E119" s="184"/>
      <c r="F119" s="31" t="str">
        <f>IF('Cenas aprēķins'!$E$22="Jā",IFERROR(ROUND(K119/(24*'Vispārīgā informācija'!$D$41)*$F$110,2),""),"")</f>
        <v/>
      </c>
      <c r="G119" s="31" t="str">
        <f>IF('Cenas aprēķins'!$F$22="Jā",IFERROR(ROUND(K119/(24*'Vispārīgā informācija'!$D$41)*$G$110,2),""),"")</f>
        <v/>
      </c>
      <c r="H119" s="31" t="str">
        <f>IF('Cenas aprēķins'!$G$22="Jā",IFERROR(ROUND(K119/'Vispārīgā informācija'!$D$41,2),""),"")</f>
        <v/>
      </c>
      <c r="I119" s="31" t="str">
        <f>IF('Cenas aprēķins'!$H$22="Jā",IFERROR(ROUND(D119/E119/12,2),""),"")</f>
        <v/>
      </c>
      <c r="J119" s="32">
        <f>IF('Cenas aprēķins'!$I$22="Jā",IFERROR(ROUND(K119/(24*'Vispārīgā informācija'!$D$41)*$J$110,2),""),"")</f>
        <v>0</v>
      </c>
      <c r="K119" s="223"/>
      <c r="L119" s="41"/>
      <c r="M119" s="41"/>
      <c r="N119" s="41"/>
      <c r="O119" s="41"/>
    </row>
    <row r="120" spans="2:15" ht="15.5" outlineLevel="1" x14ac:dyDescent="0.35">
      <c r="B120" s="110">
        <v>8</v>
      </c>
      <c r="C120" s="184"/>
      <c r="D120" s="219"/>
      <c r="E120" s="184"/>
      <c r="F120" s="31" t="str">
        <f>IF('Cenas aprēķins'!$E$22="Jā",IFERROR(ROUND(K120/(24*'Vispārīgā informācija'!$D$41)*$F$110,2),""),"")</f>
        <v/>
      </c>
      <c r="G120" s="31" t="str">
        <f>IF('Cenas aprēķins'!$F$22="Jā",IFERROR(ROUND(K120/(24*'Vispārīgā informācija'!$D$41)*$G$110,2),""),"")</f>
        <v/>
      </c>
      <c r="H120" s="31" t="str">
        <f>IF('Cenas aprēķins'!$G$22="Jā",IFERROR(ROUND(K120/'Vispārīgā informācija'!$D$41,2),""),"")</f>
        <v/>
      </c>
      <c r="I120" s="31" t="str">
        <f>IF('Cenas aprēķins'!$H$22="Jā",IFERROR(ROUND(D120/E120/12,2),""),"")</f>
        <v/>
      </c>
      <c r="J120" s="32">
        <f>IF('Cenas aprēķins'!$I$22="Jā",IFERROR(ROUND(K120/(24*'Vispārīgā informācija'!$D$41)*$J$110,2),""),"")</f>
        <v>0</v>
      </c>
      <c r="K120" s="223"/>
      <c r="L120" s="41"/>
      <c r="M120" s="41"/>
      <c r="N120" s="41"/>
      <c r="O120" s="41"/>
    </row>
    <row r="121" spans="2:15" ht="15.5" outlineLevel="1" x14ac:dyDescent="0.35">
      <c r="B121" s="110">
        <v>9</v>
      </c>
      <c r="C121" s="184"/>
      <c r="D121" s="219"/>
      <c r="E121" s="184"/>
      <c r="F121" s="31" t="str">
        <f>IF('Cenas aprēķins'!$E$22="Jā",IFERROR(ROUND(K121/(24*'Vispārīgā informācija'!$D$41)*$F$110,2),""),"")</f>
        <v/>
      </c>
      <c r="G121" s="31" t="str">
        <f>IF('Cenas aprēķins'!$F$22="Jā",IFERROR(ROUND(K121/(24*'Vispārīgā informācija'!$D$41)*$G$110,2),""),"")</f>
        <v/>
      </c>
      <c r="H121" s="31" t="str">
        <f>IF('Cenas aprēķins'!$G$22="Jā",IFERROR(ROUND(K121/'Vispārīgā informācija'!$D$41,2),""),"")</f>
        <v/>
      </c>
      <c r="I121" s="31" t="str">
        <f>IF('Cenas aprēķins'!$H$22="Jā",IFERROR(ROUND(D121/E121/12,2),""),"")</f>
        <v/>
      </c>
      <c r="J121" s="32">
        <f>IF('Cenas aprēķins'!$I$22="Jā",IFERROR(ROUND(K121/(24*'Vispārīgā informācija'!$D$41)*$J$110,2),""),"")</f>
        <v>0</v>
      </c>
      <c r="K121" s="223"/>
      <c r="L121" s="41"/>
      <c r="M121" s="41"/>
      <c r="N121" s="41"/>
      <c r="O121" s="41"/>
    </row>
    <row r="122" spans="2:15" ht="15.5" outlineLevel="1" collapsed="1" x14ac:dyDescent="0.35">
      <c r="B122" s="110">
        <v>10</v>
      </c>
      <c r="C122" s="184"/>
      <c r="D122" s="219"/>
      <c r="E122" s="184"/>
      <c r="F122" s="31" t="str">
        <f>IF('Cenas aprēķins'!$E$22="Jā",IFERROR(ROUND(K122/(24*'Vispārīgā informācija'!$D$41)*$F$110,2),""),"")</f>
        <v/>
      </c>
      <c r="G122" s="31" t="str">
        <f>IF('Cenas aprēķins'!$F$22="Jā",IFERROR(ROUND(K122/(24*'Vispārīgā informācija'!$D$41)*$G$110,2),""),"")</f>
        <v/>
      </c>
      <c r="H122" s="31" t="str">
        <f>IF('Cenas aprēķins'!$G$22="Jā",IFERROR(ROUND(K122/'Vispārīgā informācija'!$D$41,2),""),"")</f>
        <v/>
      </c>
      <c r="I122" s="31" t="str">
        <f>IF('Cenas aprēķins'!$H$22="Jā",IFERROR(ROUND(D122/E122/12,2),""),"")</f>
        <v/>
      </c>
      <c r="J122" s="32">
        <f>IF('Cenas aprēķins'!$I$22="Jā",IFERROR(ROUND(K122/(24*'Vispārīgā informācija'!$D$41)*$J$110,2),""),"")</f>
        <v>0</v>
      </c>
      <c r="K122" s="223"/>
      <c r="L122" s="41"/>
      <c r="M122" s="41"/>
      <c r="N122" s="41"/>
      <c r="O122" s="41"/>
    </row>
    <row r="123" spans="2:15" ht="15.5" hidden="1" outlineLevel="2" x14ac:dyDescent="0.35">
      <c r="B123" s="110">
        <v>11</v>
      </c>
      <c r="C123" s="184"/>
      <c r="D123" s="219"/>
      <c r="E123" s="184"/>
      <c r="F123" s="31" t="str">
        <f>IF('Cenas aprēķins'!$E$22="Jā",IFERROR(ROUND(K123/(24*'Vispārīgā informācija'!$D$41)*$F$110,2),""),"")</f>
        <v/>
      </c>
      <c r="G123" s="31" t="str">
        <f>IF('Cenas aprēķins'!$F$22="Jā",IFERROR(ROUND(K123/(24*'Vispārīgā informācija'!$D$41)*$G$110,2),""),"")</f>
        <v/>
      </c>
      <c r="H123" s="31" t="str">
        <f>IF('Cenas aprēķins'!$G$22="Jā",IFERROR(ROUND(K123/'Vispārīgā informācija'!$D$41,2),""),"")</f>
        <v/>
      </c>
      <c r="I123" s="31" t="str">
        <f>IF('Cenas aprēķins'!$H$22="Jā",IFERROR(ROUND(D123/E123/12,2),""),"")</f>
        <v/>
      </c>
      <c r="J123" s="32">
        <f>IF('Cenas aprēķins'!$I$22="Jā",IFERROR(ROUND(K123/(24*'Vispārīgā informācija'!$D$41)*$J$110,2),""),"")</f>
        <v>0</v>
      </c>
      <c r="K123" s="223"/>
      <c r="L123" s="41"/>
      <c r="M123" s="41"/>
      <c r="N123" s="41"/>
      <c r="O123" s="41"/>
    </row>
    <row r="124" spans="2:15" ht="15.5" hidden="1" outlineLevel="2" x14ac:dyDescent="0.35">
      <c r="B124" s="110">
        <v>12</v>
      </c>
      <c r="C124" s="184"/>
      <c r="D124" s="219"/>
      <c r="E124" s="184"/>
      <c r="F124" s="31" t="str">
        <f>IF('Cenas aprēķins'!$E$22="Jā",IFERROR(ROUND(K124/(24*'Vispārīgā informācija'!$D$41)*$F$110,2),""),"")</f>
        <v/>
      </c>
      <c r="G124" s="31" t="str">
        <f>IF('Cenas aprēķins'!$F$22="Jā",IFERROR(ROUND(K124/(24*'Vispārīgā informācija'!$D$41)*$G$110,2),""),"")</f>
        <v/>
      </c>
      <c r="H124" s="31" t="str">
        <f>IF('Cenas aprēķins'!$G$22="Jā",IFERROR(ROUND(K124/'Vispārīgā informācija'!$D$41,2),""),"")</f>
        <v/>
      </c>
      <c r="I124" s="31" t="str">
        <f>IF('Cenas aprēķins'!$H$22="Jā",IFERROR(ROUND(D124/E124/12,2),""),"")</f>
        <v/>
      </c>
      <c r="J124" s="32">
        <f>IF('Cenas aprēķins'!$I$22="Jā",IFERROR(ROUND(K124/(24*'Vispārīgā informācija'!$D$41)*$J$110,2),""),"")</f>
        <v>0</v>
      </c>
      <c r="K124" s="223"/>
      <c r="L124" s="41"/>
      <c r="M124" s="41"/>
      <c r="N124" s="41"/>
      <c r="O124" s="41"/>
    </row>
    <row r="125" spans="2:15" ht="15.5" hidden="1" outlineLevel="2" x14ac:dyDescent="0.35">
      <c r="B125" s="110">
        <v>13</v>
      </c>
      <c r="C125" s="184"/>
      <c r="D125" s="219"/>
      <c r="E125" s="184"/>
      <c r="F125" s="31" t="str">
        <f>IF('Cenas aprēķins'!$E$22="Jā",IFERROR(ROUND(K125/(24*'Vispārīgā informācija'!$D$41)*$F$110,2),""),"")</f>
        <v/>
      </c>
      <c r="G125" s="31" t="str">
        <f>IF('Cenas aprēķins'!$F$22="Jā",IFERROR(ROUND(K125/(24*'Vispārīgā informācija'!$D$41)*$G$110,2),""),"")</f>
        <v/>
      </c>
      <c r="H125" s="31" t="str">
        <f>IF('Cenas aprēķins'!$G$22="Jā",IFERROR(ROUND(K125/'Vispārīgā informācija'!$D$41,2),""),"")</f>
        <v/>
      </c>
      <c r="I125" s="31" t="str">
        <f>IF('Cenas aprēķins'!$H$22="Jā",IFERROR(ROUND(D125/E125/12,2),""),"")</f>
        <v/>
      </c>
      <c r="J125" s="32">
        <f>IF('Cenas aprēķins'!$I$22="Jā",IFERROR(ROUND(K125/(24*'Vispārīgā informācija'!$D$41)*$J$110,2),""),"")</f>
        <v>0</v>
      </c>
      <c r="K125" s="223"/>
      <c r="L125" s="41"/>
      <c r="M125" s="41"/>
      <c r="N125" s="41"/>
      <c r="O125" s="41"/>
    </row>
    <row r="126" spans="2:15" ht="15.5" hidden="1" outlineLevel="2" x14ac:dyDescent="0.35">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5" hidden="1" outlineLevel="2" x14ac:dyDescent="0.35">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5" hidden="1" outlineLevel="2" x14ac:dyDescent="0.35">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5" hidden="1" outlineLevel="2" x14ac:dyDescent="0.35">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5" hidden="1" outlineLevel="2" x14ac:dyDescent="0.35">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5" hidden="1" outlineLevel="2" x14ac:dyDescent="0.35">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 hidden="1" outlineLevel="2" thickBot="1" x14ac:dyDescent="0.4">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5" x14ac:dyDescent="0.35">
      <c r="B133" s="41"/>
      <c r="C133" s="41"/>
      <c r="D133" s="41"/>
      <c r="E133" s="41"/>
      <c r="F133" s="41"/>
      <c r="G133" s="41"/>
      <c r="H133" s="41"/>
      <c r="I133" s="41"/>
      <c r="J133" s="41"/>
      <c r="K133" s="222"/>
      <c r="L133" s="41"/>
      <c r="M133" s="41"/>
      <c r="N133" s="41"/>
      <c r="O133" s="41"/>
    </row>
    <row r="134" spans="2:15" ht="17.5" x14ac:dyDescent="0.35">
      <c r="B134" s="92" t="s">
        <v>263</v>
      </c>
      <c r="C134" s="201"/>
      <c r="D134" s="201"/>
      <c r="E134" s="201"/>
      <c r="F134" s="201"/>
      <c r="G134" s="201"/>
      <c r="H134" s="201"/>
      <c r="I134" s="201"/>
      <c r="J134" s="201"/>
      <c r="K134" s="41"/>
      <c r="L134" s="41"/>
      <c r="M134" s="41"/>
      <c r="N134" s="41"/>
      <c r="O134" s="41"/>
    </row>
    <row r="135" spans="2:15" ht="16" thickBot="1" x14ac:dyDescent="0.4">
      <c r="B135" s="41"/>
      <c r="C135" s="41"/>
      <c r="D135" s="41"/>
      <c r="E135" s="41"/>
      <c r="F135" s="41"/>
      <c r="G135" s="41"/>
      <c r="H135" s="41"/>
      <c r="I135" s="41"/>
      <c r="J135" s="41"/>
      <c r="K135" s="41"/>
      <c r="L135" s="41"/>
      <c r="M135" s="41"/>
      <c r="N135" s="41"/>
      <c r="O135" s="41"/>
    </row>
    <row r="136" spans="2:15" ht="16" thickBot="1" x14ac:dyDescent="0.4">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 thickBot="1" x14ac:dyDescent="0.4">
      <c r="B137" s="41"/>
      <c r="C137" s="41"/>
      <c r="D137" s="41"/>
      <c r="E137" s="41"/>
      <c r="F137" s="41"/>
      <c r="G137" s="41"/>
      <c r="H137" s="199">
        <f>'Cenas aprēķins'!E21</f>
        <v>1</v>
      </c>
      <c r="I137" s="199">
        <f>'Cenas aprēķins'!F21</f>
        <v>0</v>
      </c>
      <c r="J137" s="199">
        <f>'Cenas aprēķins'!G21</f>
        <v>24</v>
      </c>
      <c r="K137" s="199">
        <f>'Vispārīgā informācija'!$D$41*24</f>
        <v>730.08</v>
      </c>
      <c r="L137" s="200">
        <f>'Cenas aprēķins'!I21</f>
        <v>1</v>
      </c>
      <c r="M137" s="41"/>
      <c r="N137" s="41"/>
      <c r="O137" s="41"/>
    </row>
    <row r="138" spans="2:15" ht="18" thickBot="1" x14ac:dyDescent="0.4">
      <c r="B138" s="41"/>
      <c r="C138" s="41"/>
      <c r="D138" s="41"/>
      <c r="E138" s="41"/>
      <c r="F138" s="41"/>
      <c r="G138" s="149" t="s">
        <v>277</v>
      </c>
      <c r="H138" s="45" t="str">
        <f>IF('Cenas aprēķins'!E22="Jā",SUM(E146:E165),"")</f>
        <v/>
      </c>
      <c r="I138" s="46" t="str">
        <f>IF('Cenas aprēķins'!F22="Jā",SUM(F146:F165),"")</f>
        <v/>
      </c>
      <c r="J138" s="46" t="str">
        <f>IF('Cenas aprēķins'!G22="Jā",SUM(G146:G165),"")</f>
        <v/>
      </c>
      <c r="K138" s="46" t="str">
        <f>IF('Cenas aprēķins'!H22="Jā",SUM(H146:H165),"")</f>
        <v/>
      </c>
      <c r="L138" s="47">
        <f>IF('Cenas aprēķins'!I22="Jā",SUM(I146:I165),"")</f>
        <v>0</v>
      </c>
      <c r="M138" s="41"/>
      <c r="N138" s="41"/>
      <c r="O138" s="41"/>
    </row>
    <row r="139" spans="2:15" ht="15.5" x14ac:dyDescent="0.35">
      <c r="B139" s="41"/>
      <c r="C139" s="41"/>
      <c r="D139" s="41"/>
      <c r="E139" s="41"/>
      <c r="F139" s="41"/>
      <c r="G139" s="41"/>
      <c r="H139" s="41"/>
      <c r="I139" s="41"/>
      <c r="J139" s="41"/>
      <c r="K139" s="41"/>
      <c r="L139" s="41"/>
      <c r="M139" s="41"/>
      <c r="N139" s="41"/>
      <c r="O139" s="41"/>
    </row>
    <row r="140" spans="2:15" ht="16" thickBot="1" x14ac:dyDescent="0.4">
      <c r="B140" s="41"/>
      <c r="C140" s="41"/>
      <c r="D140" s="41"/>
      <c r="E140" s="41"/>
      <c r="F140" s="41"/>
      <c r="G140" s="41"/>
      <c r="H140" s="41"/>
      <c r="I140" s="41"/>
      <c r="J140" s="41"/>
      <c r="K140" s="41"/>
      <c r="L140" s="41"/>
      <c r="M140" s="41"/>
      <c r="N140" s="41"/>
      <c r="O140" s="41"/>
    </row>
    <row r="141" spans="2:15" ht="15.5" x14ac:dyDescent="0.35">
      <c r="B141" s="375" t="s">
        <v>66</v>
      </c>
      <c r="C141" s="353" t="s">
        <v>125</v>
      </c>
      <c r="D141" s="353" t="s">
        <v>129</v>
      </c>
      <c r="E141" s="382" t="s">
        <v>237</v>
      </c>
      <c r="F141" s="382"/>
      <c r="G141" s="382"/>
      <c r="H141" s="382"/>
      <c r="I141" s="383"/>
      <c r="J141" s="41"/>
      <c r="K141" s="41"/>
      <c r="L141" s="41"/>
      <c r="M141" s="41"/>
      <c r="N141" s="41"/>
      <c r="O141" s="41"/>
    </row>
    <row r="142" spans="2:15" ht="15.5" x14ac:dyDescent="0.35">
      <c r="B142" s="381"/>
      <c r="C142" s="378"/>
      <c r="D142" s="378"/>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5" x14ac:dyDescent="0.35">
      <c r="B143" s="381"/>
      <c r="C143" s="378"/>
      <c r="D143" s="378"/>
      <c r="E143" s="205">
        <f>'Cenas aprēķins'!E21</f>
        <v>1</v>
      </c>
      <c r="F143" s="205">
        <f>'Cenas aprēķins'!F21</f>
        <v>0</v>
      </c>
      <c r="G143" s="205">
        <f>'Cenas aprēķins'!G21</f>
        <v>24</v>
      </c>
      <c r="H143" s="205">
        <f>'Vispārīgā informācija'!$D$41*24</f>
        <v>730.08</v>
      </c>
      <c r="I143" s="206">
        <f>'Cenas aprēķins'!I21</f>
        <v>1</v>
      </c>
      <c r="J143" s="41"/>
      <c r="K143" s="41"/>
      <c r="L143" s="41"/>
      <c r="M143" s="41"/>
      <c r="N143" s="41"/>
      <c r="O143" s="41"/>
    </row>
    <row r="144" spans="2:15" ht="16" thickBot="1" x14ac:dyDescent="0.4">
      <c r="B144" s="207">
        <v>1</v>
      </c>
      <c r="C144" s="208">
        <v>2</v>
      </c>
      <c r="D144" s="208">
        <v>3</v>
      </c>
      <c r="E144" s="208">
        <v>4</v>
      </c>
      <c r="F144" s="208">
        <v>5</v>
      </c>
      <c r="G144" s="208">
        <v>6</v>
      </c>
      <c r="H144" s="208">
        <v>7</v>
      </c>
      <c r="I144" s="209">
        <v>8</v>
      </c>
      <c r="J144" s="222"/>
      <c r="K144" s="41"/>
      <c r="L144" s="41"/>
      <c r="M144" s="41"/>
      <c r="N144" s="41"/>
      <c r="O144" s="41"/>
    </row>
    <row r="145" spans="2:15" ht="15.5" outlineLevel="1" x14ac:dyDescent="0.35">
      <c r="B145" s="174">
        <v>0</v>
      </c>
      <c r="C145" s="175" t="s">
        <v>130</v>
      </c>
      <c r="D145" s="61">
        <v>1250</v>
      </c>
      <c r="E145" s="61" t="str">
        <f>IF('Cenas aprēķins'!$E$22="Jā",IFERROR(ROUND(J145/(24*'Vispārīgā informācija'!$D$41)*$E$143,2),""),"")</f>
        <v/>
      </c>
      <c r="F145" s="61" t="str">
        <f>IF('Cenas aprēķins'!$F$22="Jā",IFERROR(ROUND(J145/(24*'Vispārīgā informācija'!$D$41)*$F$143,2),""),"")</f>
        <v/>
      </c>
      <c r="G145" s="61" t="str">
        <f>IF('Cenas aprēķins'!$G$22="Jā",IFERROR(ROUND(J145/'Vispārīgā informācija'!$D$41,2),""),"")</f>
        <v/>
      </c>
      <c r="H145" s="61" t="str">
        <f>IF('Cenas aprēķins'!$H$22="Jā",D145/12,"")</f>
        <v/>
      </c>
      <c r="I145" s="48">
        <f>IF('Cenas aprēķins'!$I$22="Jā",IFERROR(ROUND(J145/(24*'Vispārīgā informācija'!$D$41)*$I$143,2),""),"")</f>
        <v>0.14000000000000001</v>
      </c>
      <c r="J145" s="224">
        <f>D145/12</f>
        <v>104.16666666666667</v>
      </c>
      <c r="K145" s="41"/>
      <c r="L145" s="41"/>
      <c r="M145" s="41"/>
      <c r="N145" s="41"/>
      <c r="O145" s="41"/>
    </row>
    <row r="146" spans="2:15" ht="15.5" outlineLevel="1" x14ac:dyDescent="0.35">
      <c r="B146" s="110">
        <v>1</v>
      </c>
      <c r="C146" s="184"/>
      <c r="D146" s="219"/>
      <c r="E146" s="31" t="str">
        <f>IF('Cenas aprēķins'!$E$22="Jā",IFERROR(ROUND(J146/(24*'Vispārīgā informācija'!$D$41)*$E$143,2),""),"")</f>
        <v/>
      </c>
      <c r="F146" s="31" t="str">
        <f>IF('Cenas aprēķins'!$F$22="Jā",IFERROR(ROUND(J146/(24*'Vispārīgā informācija'!$D$41)*$F$143,2),""),"")</f>
        <v/>
      </c>
      <c r="G146" s="31" t="str">
        <f>IF('Cenas aprēķins'!$G$22="Jā",IFERROR(ROUND(J146/'Vispārīgā informācija'!$D$41,2),""),"")</f>
        <v/>
      </c>
      <c r="H146" s="31" t="str">
        <f>IF('Cenas aprēķins'!$H$22="Jā",D146/12,"")</f>
        <v/>
      </c>
      <c r="I146" s="32">
        <f>IF('Cenas aprēķins'!$I$22="Jā",IFERROR(ROUND(J146/(24*'Vispārīgā informācija'!$D$41)*$I$143,2),""),"")</f>
        <v>0</v>
      </c>
      <c r="J146" s="224">
        <f t="shared" ref="J146:J165" si="8">D146/12</f>
        <v>0</v>
      </c>
      <c r="K146" s="41"/>
      <c r="L146" s="41"/>
      <c r="M146" s="41"/>
      <c r="N146" s="41"/>
      <c r="O146" s="41"/>
    </row>
    <row r="147" spans="2:15" ht="15.5" outlineLevel="1" x14ac:dyDescent="0.35">
      <c r="B147" s="110">
        <v>2</v>
      </c>
      <c r="C147" s="184"/>
      <c r="D147" s="219"/>
      <c r="E147" s="31" t="str">
        <f>IF('Cenas aprēķins'!$E$22="Jā",IFERROR(ROUND(J147/(24*'Vispārīgā informācija'!$D$41)*$E$143,2),""),"")</f>
        <v/>
      </c>
      <c r="F147" s="31" t="str">
        <f>IF('Cenas aprēķins'!$F$22="Jā",IFERROR(ROUND(J147/(24*'Vispārīgā informācija'!$D$41)*$F$143,2),""),"")</f>
        <v/>
      </c>
      <c r="G147" s="31" t="str">
        <f>IF('Cenas aprēķins'!$G$22="Jā",IFERROR(ROUND(J147/'Vispārīgā informācija'!$D$41,2),""),"")</f>
        <v/>
      </c>
      <c r="H147" s="31" t="str">
        <f>IF('Cenas aprēķins'!$H$22="Jā",D147/12,"")</f>
        <v/>
      </c>
      <c r="I147" s="32">
        <f>IF('Cenas aprēķins'!$I$22="Jā",IFERROR(ROUND(J147/(24*'Vispārīgā informācija'!$D$41)*$I$143,2),""),"")</f>
        <v>0</v>
      </c>
      <c r="J147" s="224">
        <f t="shared" si="8"/>
        <v>0</v>
      </c>
      <c r="K147" s="41"/>
      <c r="L147" s="41"/>
      <c r="M147" s="41"/>
      <c r="N147" s="41"/>
      <c r="O147" s="41"/>
    </row>
    <row r="148" spans="2:15" ht="15.5" outlineLevel="1" x14ac:dyDescent="0.35">
      <c r="B148" s="110">
        <v>3</v>
      </c>
      <c r="C148" s="184"/>
      <c r="D148" s="219"/>
      <c r="E148" s="31" t="str">
        <f>IF('Cenas aprēķins'!$E$22="Jā",IFERROR(ROUND(J148/(24*'Vispārīgā informācija'!$D$41)*$E$143,2),""),"")</f>
        <v/>
      </c>
      <c r="F148" s="31" t="str">
        <f>IF('Cenas aprēķins'!$F$22="Jā",IFERROR(ROUND(J148/(24*'Vispārīgā informācija'!$D$41)*$F$143,2),""),"")</f>
        <v/>
      </c>
      <c r="G148" s="31" t="str">
        <f>IF('Cenas aprēķins'!$G$22="Jā",IFERROR(ROUND(J148/'Vispārīgā informācija'!$D$41,2),""),"")</f>
        <v/>
      </c>
      <c r="H148" s="31" t="str">
        <f>IF('Cenas aprēķins'!$H$22="Jā",D148/12,"")</f>
        <v/>
      </c>
      <c r="I148" s="32">
        <f>IF('Cenas aprēķins'!$I$22="Jā",IFERROR(ROUND(J148/(24*'Vispārīgā informācija'!$D$41)*$I$143,2),""),"")</f>
        <v>0</v>
      </c>
      <c r="J148" s="224"/>
      <c r="K148" s="41"/>
      <c r="L148" s="41"/>
      <c r="M148" s="41"/>
      <c r="N148" s="41"/>
      <c r="O148" s="41"/>
    </row>
    <row r="149" spans="2:15" ht="15.5" outlineLevel="1" x14ac:dyDescent="0.35">
      <c r="B149" s="110">
        <v>4</v>
      </c>
      <c r="C149" s="184"/>
      <c r="D149" s="219"/>
      <c r="E149" s="31" t="str">
        <f>IF('Cenas aprēķins'!$E$22="Jā",IFERROR(ROUND(J149/(24*'Vispārīgā informācija'!$D$41)*$E$143,2),""),"")</f>
        <v/>
      </c>
      <c r="F149" s="31" t="str">
        <f>IF('Cenas aprēķins'!$F$22="Jā",IFERROR(ROUND(J149/(24*'Vispārīgā informācija'!$D$41)*$F$143,2),""),"")</f>
        <v/>
      </c>
      <c r="G149" s="31" t="str">
        <f>IF('Cenas aprēķins'!$G$22="Jā",IFERROR(ROUND(J149/'Vispārīgā informācija'!$D$41,2),""),"")</f>
        <v/>
      </c>
      <c r="H149" s="31" t="str">
        <f>IF('Cenas aprēķins'!$H$22="Jā",D149/12,"")</f>
        <v/>
      </c>
      <c r="I149" s="32">
        <f>IF('Cenas aprēķins'!$I$22="Jā",IFERROR(ROUND(J149/(24*'Vispārīgā informācija'!$D$41)*$I$143,2),""),"")</f>
        <v>0</v>
      </c>
      <c r="J149" s="224"/>
      <c r="K149" s="41"/>
      <c r="L149" s="41"/>
      <c r="M149" s="41"/>
      <c r="N149" s="41"/>
      <c r="O149" s="41"/>
    </row>
    <row r="150" spans="2:15" ht="15.5" outlineLevel="1" x14ac:dyDescent="0.35">
      <c r="B150" s="110">
        <v>5</v>
      </c>
      <c r="C150" s="184"/>
      <c r="D150" s="219"/>
      <c r="E150" s="31" t="str">
        <f>IF('Cenas aprēķins'!$E$22="Jā",IFERROR(ROUND(J150/(24*'Vispārīgā informācija'!$D$41)*$E$143,2),""),"")</f>
        <v/>
      </c>
      <c r="F150" s="31" t="str">
        <f>IF('Cenas aprēķins'!$F$22="Jā",IFERROR(ROUND(J150/(24*'Vispārīgā informācija'!$D$41)*$F$143,2),""),"")</f>
        <v/>
      </c>
      <c r="G150" s="31" t="str">
        <f>IF('Cenas aprēķins'!$G$22="Jā",IFERROR(ROUND(J150/'Vispārīgā informācija'!$D$41,2),""),"")</f>
        <v/>
      </c>
      <c r="H150" s="31" t="str">
        <f>IF('Cenas aprēķins'!$H$22="Jā",D150/12,"")</f>
        <v/>
      </c>
      <c r="I150" s="32">
        <f>IF('Cenas aprēķins'!$I$22="Jā",IFERROR(ROUND(J150/(24*'Vispārīgā informācija'!$D$41)*$I$143,2),""),"")</f>
        <v>0</v>
      </c>
      <c r="J150" s="224"/>
      <c r="K150" s="41"/>
      <c r="L150" s="41"/>
      <c r="M150" s="41"/>
      <c r="N150" s="41"/>
      <c r="O150" s="41"/>
    </row>
    <row r="151" spans="2:15" ht="15.5" outlineLevel="1" x14ac:dyDescent="0.35">
      <c r="B151" s="110">
        <v>6</v>
      </c>
      <c r="C151" s="184"/>
      <c r="D151" s="219"/>
      <c r="E151" s="31" t="str">
        <f>IF('Cenas aprēķins'!$E$22="Jā",IFERROR(ROUND(J151/(24*'Vispārīgā informācija'!$D$41)*$E$143,2),""),"")</f>
        <v/>
      </c>
      <c r="F151" s="31" t="str">
        <f>IF('Cenas aprēķins'!$F$22="Jā",IFERROR(ROUND(J151/(24*'Vispārīgā informācija'!$D$41)*$F$143,2),""),"")</f>
        <v/>
      </c>
      <c r="G151" s="31" t="str">
        <f>IF('Cenas aprēķins'!$G$22="Jā",IFERROR(ROUND(J151/'Vispārīgā informācija'!$D$41,2),""),"")</f>
        <v/>
      </c>
      <c r="H151" s="31" t="str">
        <f>IF('Cenas aprēķins'!$H$22="Jā",D151/12,"")</f>
        <v/>
      </c>
      <c r="I151" s="32">
        <f>IF('Cenas aprēķins'!$I$22="Jā",IFERROR(ROUND(J151/(24*'Vispārīgā informācija'!$D$41)*$I$143,2),""),"")</f>
        <v>0</v>
      </c>
      <c r="J151" s="224"/>
      <c r="K151" s="41"/>
      <c r="L151" s="41"/>
      <c r="M151" s="41"/>
      <c r="N151" s="41"/>
      <c r="O151" s="41"/>
    </row>
    <row r="152" spans="2:15" ht="15.5" outlineLevel="1" x14ac:dyDescent="0.35">
      <c r="B152" s="110">
        <v>7</v>
      </c>
      <c r="C152" s="184"/>
      <c r="D152" s="219"/>
      <c r="E152" s="31" t="str">
        <f>IF('Cenas aprēķins'!$E$22="Jā",IFERROR(ROUND(J152/(24*'Vispārīgā informācija'!$D$41)*$E$143,2),""),"")</f>
        <v/>
      </c>
      <c r="F152" s="31" t="str">
        <f>IF('Cenas aprēķins'!$F$22="Jā",IFERROR(ROUND(J152/(24*'Vispārīgā informācija'!$D$41)*$F$143,2),""),"")</f>
        <v/>
      </c>
      <c r="G152" s="31" t="str">
        <f>IF('Cenas aprēķins'!$G$22="Jā",IFERROR(ROUND(J152/'Vispārīgā informācija'!$D$41,2),""),"")</f>
        <v/>
      </c>
      <c r="H152" s="31" t="str">
        <f>IF('Cenas aprēķins'!$H$22="Jā",D152/12,"")</f>
        <v/>
      </c>
      <c r="I152" s="32">
        <f>IF('Cenas aprēķins'!$I$22="Jā",IFERROR(ROUND(J152/(24*'Vispārīgā informācija'!$D$41)*$I$143,2),""),"")</f>
        <v>0</v>
      </c>
      <c r="J152" s="224"/>
      <c r="K152" s="41"/>
      <c r="L152" s="41"/>
      <c r="M152" s="41"/>
      <c r="N152" s="41"/>
      <c r="O152" s="41"/>
    </row>
    <row r="153" spans="2:15" ht="15.5" outlineLevel="1" x14ac:dyDescent="0.35">
      <c r="B153" s="110">
        <v>8</v>
      </c>
      <c r="C153" s="184"/>
      <c r="D153" s="219"/>
      <c r="E153" s="31" t="str">
        <f>IF('Cenas aprēķins'!$E$22="Jā",IFERROR(ROUND(J153/(24*'Vispārīgā informācija'!$D$41)*$E$143,2),""),"")</f>
        <v/>
      </c>
      <c r="F153" s="31" t="str">
        <f>IF('Cenas aprēķins'!$F$22="Jā",IFERROR(ROUND(J153/(24*'Vispārīgā informācija'!$D$41)*$F$143,2),""),"")</f>
        <v/>
      </c>
      <c r="G153" s="31" t="str">
        <f>IF('Cenas aprēķins'!$G$22="Jā",IFERROR(ROUND(J153/'Vispārīgā informācija'!$D$41,2),""),"")</f>
        <v/>
      </c>
      <c r="H153" s="31" t="str">
        <f>IF('Cenas aprēķins'!$H$22="Jā",D153/12,"")</f>
        <v/>
      </c>
      <c r="I153" s="32">
        <f>IF('Cenas aprēķins'!$I$22="Jā",IFERROR(ROUND(J153/(24*'Vispārīgā informācija'!$D$41)*$I$143,2),""),"")</f>
        <v>0</v>
      </c>
      <c r="J153" s="224"/>
      <c r="K153" s="41"/>
      <c r="L153" s="41"/>
      <c r="M153" s="41"/>
      <c r="N153" s="41"/>
      <c r="O153" s="41"/>
    </row>
    <row r="154" spans="2:15" ht="15.5" outlineLevel="1" x14ac:dyDescent="0.35">
      <c r="B154" s="110">
        <v>9</v>
      </c>
      <c r="C154" s="184"/>
      <c r="D154" s="219"/>
      <c r="E154" s="31" t="str">
        <f>IF('Cenas aprēķins'!$E$22="Jā",IFERROR(ROUND(J154/(24*'Vispārīgā informācija'!$D$41)*$E$143,2),""),"")</f>
        <v/>
      </c>
      <c r="F154" s="31" t="str">
        <f>IF('Cenas aprēķins'!$F$22="Jā",IFERROR(ROUND(J154/(24*'Vispārīgā informācija'!$D$41)*$F$143,2),""),"")</f>
        <v/>
      </c>
      <c r="G154" s="31" t="str">
        <f>IF('Cenas aprēķins'!$G$22="Jā",IFERROR(ROUND(J154/'Vispārīgā informācija'!$D$41,2),""),"")</f>
        <v/>
      </c>
      <c r="H154" s="31" t="str">
        <f>IF('Cenas aprēķins'!$H$22="Jā",D154/12,"")</f>
        <v/>
      </c>
      <c r="I154" s="32">
        <f>IF('Cenas aprēķins'!$I$22="Jā",IFERROR(ROUND(J154/(24*'Vispārīgā informācija'!$D$41)*$I$143,2),""),"")</f>
        <v>0</v>
      </c>
      <c r="J154" s="224"/>
      <c r="K154" s="41"/>
      <c r="L154" s="41"/>
      <c r="M154" s="41"/>
      <c r="N154" s="41"/>
      <c r="O154" s="41"/>
    </row>
    <row r="155" spans="2:15" ht="15.5" outlineLevel="1" collapsed="1" x14ac:dyDescent="0.35">
      <c r="B155" s="110">
        <v>10</v>
      </c>
      <c r="C155" s="184"/>
      <c r="D155" s="219"/>
      <c r="E155" s="31" t="str">
        <f>IF('Cenas aprēķins'!$E$22="Jā",IFERROR(ROUND(J155/(24*'Vispārīgā informācija'!$D$41)*$E$143,2),""),"")</f>
        <v/>
      </c>
      <c r="F155" s="31" t="str">
        <f>IF('Cenas aprēķins'!$F$22="Jā",IFERROR(ROUND(J155/(24*'Vispārīgā informācija'!$D$41)*$F$143,2),""),"")</f>
        <v/>
      </c>
      <c r="G155" s="31" t="str">
        <f>IF('Cenas aprēķins'!$G$22="Jā",IFERROR(ROUND(J155/'Vispārīgā informācija'!$D$41,2),""),"")</f>
        <v/>
      </c>
      <c r="H155" s="31" t="str">
        <f>IF('Cenas aprēķins'!$H$22="Jā",D155/12,"")</f>
        <v/>
      </c>
      <c r="I155" s="32">
        <f>IF('Cenas aprēķins'!$I$22="Jā",IFERROR(ROUND(J155/(24*'Vispārīgā informācija'!$D$41)*$I$143,2),""),"")</f>
        <v>0</v>
      </c>
      <c r="J155" s="224"/>
      <c r="K155" s="41"/>
      <c r="L155" s="41"/>
      <c r="M155" s="41"/>
      <c r="N155" s="41"/>
      <c r="O155" s="41"/>
    </row>
    <row r="156" spans="2:15" ht="15.5" hidden="1" outlineLevel="2" x14ac:dyDescent="0.35">
      <c r="B156" s="110">
        <v>11</v>
      </c>
      <c r="C156" s="184"/>
      <c r="D156" s="219"/>
      <c r="E156" s="31" t="str">
        <f>IF('Cenas aprēķins'!$E$22="Jā",IFERROR(ROUND(J156/(24*'Vispārīgā informācija'!$D$41)*$E$143,2),""),"")</f>
        <v/>
      </c>
      <c r="F156" s="31" t="str">
        <f>IF('Cenas aprēķins'!$F$22="Jā",IFERROR(ROUND(J156/(24*'Vispārīgā informācija'!$D$41)*$F$143,2),""),"")</f>
        <v/>
      </c>
      <c r="G156" s="31" t="str">
        <f>IF('Cenas aprēķins'!$G$22="Jā",IFERROR(ROUND(J156/'Vispārīgā informācija'!$D$41,2),""),"")</f>
        <v/>
      </c>
      <c r="H156" s="31" t="str">
        <f>IF('Cenas aprēķins'!$H$22="Jā",D156/12,"")</f>
        <v/>
      </c>
      <c r="I156" s="32">
        <f>IF('Cenas aprēķins'!$I$22="Jā",IFERROR(ROUND(J156/(24*'Vispārīgā informācija'!$D$41)*$I$143,2),""),"")</f>
        <v>0</v>
      </c>
      <c r="J156" s="224"/>
      <c r="K156" s="41"/>
      <c r="L156" s="41"/>
      <c r="M156" s="41"/>
      <c r="N156" s="41"/>
      <c r="O156" s="41"/>
    </row>
    <row r="157" spans="2:15" ht="15.5" hidden="1" outlineLevel="2" x14ac:dyDescent="0.35">
      <c r="B157" s="110">
        <v>12</v>
      </c>
      <c r="C157" s="184"/>
      <c r="D157" s="219"/>
      <c r="E157" s="31" t="str">
        <f>IF('Cenas aprēķins'!$E$22="Jā",IFERROR(ROUND(J157/(24*'Vispārīgā informācija'!$D$41)*$E$143,2),""),"")</f>
        <v/>
      </c>
      <c r="F157" s="31" t="str">
        <f>IF('Cenas aprēķins'!$F$22="Jā",IFERROR(ROUND(J157/(24*'Vispārīgā informācija'!$D$41)*$F$143,2),""),"")</f>
        <v/>
      </c>
      <c r="G157" s="31" t="str">
        <f>IF('Cenas aprēķins'!$G$22="Jā",IFERROR(ROUND(J157/'Vispārīgā informācija'!$D$41,2),""),"")</f>
        <v/>
      </c>
      <c r="H157" s="31" t="str">
        <f>IF('Cenas aprēķins'!$H$22="Jā",D157/12,"")</f>
        <v/>
      </c>
      <c r="I157" s="32">
        <f>IF('Cenas aprēķins'!$I$22="Jā",IFERROR(ROUND(J157/(24*'Vispārīgā informācija'!$D$41)*$I$143,2),""),"")</f>
        <v>0</v>
      </c>
      <c r="J157" s="224"/>
      <c r="K157" s="41"/>
      <c r="L157" s="41"/>
      <c r="M157" s="41"/>
      <c r="N157" s="41"/>
      <c r="O157" s="41"/>
    </row>
    <row r="158" spans="2:15" ht="15.5" hidden="1" outlineLevel="2" x14ac:dyDescent="0.35">
      <c r="B158" s="110">
        <v>13</v>
      </c>
      <c r="C158" s="184"/>
      <c r="D158" s="219"/>
      <c r="E158" s="31" t="str">
        <f>IF('Cenas aprēķins'!$E$22="Jā",IFERROR(ROUND(J158/(24*'Vispārīgā informācija'!$D$41)*$E$143,2),""),"")</f>
        <v/>
      </c>
      <c r="F158" s="31" t="str">
        <f>IF('Cenas aprēķins'!$F$22="Jā",IFERROR(ROUND(J158/(24*'Vispārīgā informācija'!$D$41)*$F$143,2),""),"")</f>
        <v/>
      </c>
      <c r="G158" s="31" t="str">
        <f>IF('Cenas aprēķins'!$G$22="Jā",IFERROR(ROUND(J158/'Vispārīgā informācija'!$D$41,2),""),"")</f>
        <v/>
      </c>
      <c r="H158" s="31" t="str">
        <f>IF('Cenas aprēķins'!$H$22="Jā",D158/12,"")</f>
        <v/>
      </c>
      <c r="I158" s="32">
        <f>IF('Cenas aprēķins'!$I$22="Jā",IFERROR(ROUND(J158/(24*'Vispārīgā informācija'!$D$41)*$I$143,2),""),"")</f>
        <v>0</v>
      </c>
      <c r="J158" s="224">
        <f t="shared" si="8"/>
        <v>0</v>
      </c>
      <c r="K158" s="41"/>
      <c r="L158" s="41"/>
      <c r="M158" s="41"/>
      <c r="N158" s="41"/>
      <c r="O158" s="41"/>
    </row>
    <row r="159" spans="2:15" ht="15.5" hidden="1" outlineLevel="2" x14ac:dyDescent="0.35">
      <c r="B159" s="110">
        <v>14</v>
      </c>
      <c r="C159" s="184"/>
      <c r="D159" s="219"/>
      <c r="E159" s="31" t="str">
        <f>IF('Cenas aprēķins'!$E$22="Jā",IFERROR(ROUND(J159/(24*'Vispārīgā informācija'!$D$41)*$E$143,2),""),"")</f>
        <v/>
      </c>
      <c r="F159" s="31" t="str">
        <f>IF('Cenas aprēķins'!$F$22="Jā",IFERROR(ROUND(J159/(24*'Vispārīgā informācija'!$D$41)*$F$143,2),""),"")</f>
        <v/>
      </c>
      <c r="G159" s="31" t="str">
        <f>IF('Cenas aprēķins'!$G$22="Jā",IFERROR(ROUND(J159/'Vispārīgā informācija'!$D$41,2),""),"")</f>
        <v/>
      </c>
      <c r="H159" s="31" t="str">
        <f>IF('Cenas aprēķins'!$H$22="Jā",D159/12,"")</f>
        <v/>
      </c>
      <c r="I159" s="32">
        <f>IF('Cenas aprēķins'!$I$22="Jā",IFERROR(ROUND(J159/(24*'Vispārīgā informācija'!$D$41)*$I$143,2),""),"")</f>
        <v>0</v>
      </c>
      <c r="J159" s="224">
        <f t="shared" si="8"/>
        <v>0</v>
      </c>
      <c r="K159" s="41"/>
      <c r="L159" s="41"/>
      <c r="M159" s="41"/>
      <c r="N159" s="41"/>
      <c r="O159" s="41"/>
    </row>
    <row r="160" spans="2:15" ht="15.5" hidden="1" outlineLevel="2" x14ac:dyDescent="0.35">
      <c r="B160" s="110">
        <v>15</v>
      </c>
      <c r="C160" s="184"/>
      <c r="D160" s="219"/>
      <c r="E160" s="31" t="str">
        <f>IF('Cenas aprēķins'!$E$22="Jā",IFERROR(ROUND(J160/(24*'Vispārīgā informācija'!$D$41)*$E$143,2),""),"")</f>
        <v/>
      </c>
      <c r="F160" s="31" t="str">
        <f>IF('Cenas aprēķins'!$F$22="Jā",IFERROR(ROUND(J160/(24*'Vispārīgā informācija'!$D$41)*$F$143,2),""),"")</f>
        <v/>
      </c>
      <c r="G160" s="31" t="str">
        <f>IF('Cenas aprēķins'!$G$22="Jā",IFERROR(ROUND(J160/'Vispārīgā informācija'!$D$41,2),""),"")</f>
        <v/>
      </c>
      <c r="H160" s="31" t="str">
        <f>IF('Cenas aprēķins'!$H$22="Jā",D160/12,"")</f>
        <v/>
      </c>
      <c r="I160" s="32">
        <f>IF('Cenas aprēķins'!$I$22="Jā",IFERROR(ROUND(J160/(24*'Vispārīgā informācija'!$D$41)*$I$143,2),""),"")</f>
        <v>0</v>
      </c>
      <c r="J160" s="224">
        <f t="shared" si="8"/>
        <v>0</v>
      </c>
      <c r="K160" s="41"/>
      <c r="L160" s="41"/>
      <c r="M160" s="41"/>
      <c r="N160" s="41"/>
      <c r="O160" s="41"/>
    </row>
    <row r="161" spans="2:15" ht="15.5" hidden="1" outlineLevel="2" x14ac:dyDescent="0.35">
      <c r="B161" s="110">
        <v>16</v>
      </c>
      <c r="C161" s="184"/>
      <c r="D161" s="219"/>
      <c r="E161" s="31" t="str">
        <f>IF('Cenas aprēķins'!$E$22="Jā",IFERROR(ROUND(J161/(24*'Vispārīgā informācija'!$D$41)*$E$143,2),""),"")</f>
        <v/>
      </c>
      <c r="F161" s="31" t="str">
        <f>IF('Cenas aprēķins'!$F$22="Jā",IFERROR(ROUND(J161/(24*'Vispārīgā informācija'!$D$41)*$F$143,2),""),"")</f>
        <v/>
      </c>
      <c r="G161" s="31" t="str">
        <f>IF('Cenas aprēķins'!$G$22="Jā",IFERROR(ROUND(J161/'Vispārīgā informācija'!$D$41,2),""),"")</f>
        <v/>
      </c>
      <c r="H161" s="31" t="str">
        <f>IF('Cenas aprēķins'!$H$22="Jā",D161/12,"")</f>
        <v/>
      </c>
      <c r="I161" s="32">
        <f>IF('Cenas aprēķins'!$I$22="Jā",IFERROR(ROUND(J161/(24*'Vispārīgā informācija'!$D$41)*$I$143,2),""),"")</f>
        <v>0</v>
      </c>
      <c r="J161" s="224">
        <f t="shared" si="8"/>
        <v>0</v>
      </c>
      <c r="K161" s="41"/>
      <c r="L161" s="41"/>
      <c r="M161" s="41"/>
      <c r="N161" s="41"/>
      <c r="O161" s="41"/>
    </row>
    <row r="162" spans="2:15" ht="15.5" hidden="1" outlineLevel="2" x14ac:dyDescent="0.35">
      <c r="B162" s="110">
        <v>17</v>
      </c>
      <c r="C162" s="184"/>
      <c r="D162" s="219"/>
      <c r="E162" s="31" t="str">
        <f>IF('Cenas aprēķins'!$E$22="Jā",IFERROR(ROUND(J162/(24*'Vispārīgā informācija'!$D$41)*$E$143,2),""),"")</f>
        <v/>
      </c>
      <c r="F162" s="31" t="str">
        <f>IF('Cenas aprēķins'!$F$22="Jā",IFERROR(ROUND(J162/(24*'Vispārīgā informācija'!$D$41)*$F$143,2),""),"")</f>
        <v/>
      </c>
      <c r="G162" s="31" t="str">
        <f>IF('Cenas aprēķins'!$G$22="Jā",IFERROR(ROUND(J162/'Vispārīgā informācija'!$D$41,2),""),"")</f>
        <v/>
      </c>
      <c r="H162" s="31" t="str">
        <f>IF('Cenas aprēķins'!$H$22="Jā",D162/12,"")</f>
        <v/>
      </c>
      <c r="I162" s="32">
        <f>IF('Cenas aprēķins'!$I$22="Jā",IFERROR(ROUND(J162/(24*'Vispārīgā informācija'!$D$41)*$I$143,2),""),"")</f>
        <v>0</v>
      </c>
      <c r="J162" s="224">
        <f t="shared" si="8"/>
        <v>0</v>
      </c>
      <c r="K162" s="41"/>
      <c r="L162" s="41"/>
      <c r="M162" s="41"/>
      <c r="N162" s="41"/>
      <c r="O162" s="41"/>
    </row>
    <row r="163" spans="2:15" ht="15.5" hidden="1" outlineLevel="2" x14ac:dyDescent="0.35">
      <c r="B163" s="110">
        <v>18</v>
      </c>
      <c r="C163" s="184"/>
      <c r="D163" s="219"/>
      <c r="E163" s="31" t="str">
        <f>IF('Cenas aprēķins'!$E$22="Jā",IFERROR(ROUND(J163/(24*'Vispārīgā informācija'!$D$41)*$E$143,2),""),"")</f>
        <v/>
      </c>
      <c r="F163" s="31" t="str">
        <f>IF('Cenas aprēķins'!$F$22="Jā",IFERROR(ROUND(J163/(24*'Vispārīgā informācija'!$D$41)*$F$143,2),""),"")</f>
        <v/>
      </c>
      <c r="G163" s="31" t="str">
        <f>IF('Cenas aprēķins'!$G$22="Jā",IFERROR(ROUND(J163/'Vispārīgā informācija'!$D$41,2),""),"")</f>
        <v/>
      </c>
      <c r="H163" s="31" t="str">
        <f>IF('Cenas aprēķins'!$H$22="Jā",D163/12,"")</f>
        <v/>
      </c>
      <c r="I163" s="32">
        <f>IF('Cenas aprēķins'!$I$22="Jā",IFERROR(ROUND(J163/(24*'Vispārīgā informācija'!$D$41)*$I$143,2),""),"")</f>
        <v>0</v>
      </c>
      <c r="J163" s="224">
        <f t="shared" si="8"/>
        <v>0</v>
      </c>
      <c r="K163" s="41"/>
      <c r="L163" s="41"/>
      <c r="M163" s="41"/>
      <c r="N163" s="41"/>
      <c r="O163" s="41"/>
    </row>
    <row r="164" spans="2:15" ht="15.5" hidden="1" outlineLevel="2" x14ac:dyDescent="0.35">
      <c r="B164" s="110">
        <v>19</v>
      </c>
      <c r="C164" s="184"/>
      <c r="D164" s="219"/>
      <c r="E164" s="31" t="str">
        <f>IF('Cenas aprēķins'!$E$22="Jā",IFERROR(ROUND(J164/(24*'Vispārīgā informācija'!$D$41)*$E$143,2),""),"")</f>
        <v/>
      </c>
      <c r="F164" s="31" t="str">
        <f>IF('Cenas aprēķins'!$F$22="Jā",IFERROR(ROUND(J164/(24*'Vispārīgā informācija'!$D$41)*$F$143,2),""),"")</f>
        <v/>
      </c>
      <c r="G164" s="31" t="str">
        <f>IF('Cenas aprēķins'!$G$22="Jā",IFERROR(ROUND(J164/'Vispārīgā informācija'!$D$41,2),""),"")</f>
        <v/>
      </c>
      <c r="H164" s="31" t="str">
        <f>IF('Cenas aprēķins'!$H$22="Jā",D164/12,"")</f>
        <v/>
      </c>
      <c r="I164" s="32">
        <f>IF('Cenas aprēķins'!$I$22="Jā",IFERROR(ROUND(J164/(24*'Vispārīgā informācija'!$D$41)*$I$143,2),""),"")</f>
        <v>0</v>
      </c>
      <c r="J164" s="224">
        <f t="shared" si="8"/>
        <v>0</v>
      </c>
      <c r="K164" s="41"/>
      <c r="L164" s="41"/>
      <c r="M164" s="41"/>
      <c r="N164" s="41"/>
      <c r="O164" s="41"/>
    </row>
    <row r="165" spans="2:15" ht="16" hidden="1" outlineLevel="2" thickBot="1" x14ac:dyDescent="0.4">
      <c r="B165" s="111">
        <v>20</v>
      </c>
      <c r="C165" s="187"/>
      <c r="D165" s="79"/>
      <c r="E165" s="34" t="str">
        <f>IF('Cenas aprēķins'!$E$22="Jā",IFERROR(ROUND(J165/(24*'Vispārīgā informācija'!$D$41)*$E$143,2),""),"")</f>
        <v/>
      </c>
      <c r="F165" s="34" t="str">
        <f>IF('Cenas aprēķins'!$F$22="Jā",IFERROR(ROUND(J165/(24*'Vispārīgā informācija'!$D$41)*$F$143,2),""),"")</f>
        <v/>
      </c>
      <c r="G165" s="34" t="str">
        <f>IF('Cenas aprēķins'!$G$22="Jā",IFERROR(ROUND(J165/'Vispārīgā informācija'!$D$41,2),""),"")</f>
        <v/>
      </c>
      <c r="H165" s="34" t="str">
        <f>IF('Cenas aprēķins'!$H$22="Jā",D165/12,"")</f>
        <v/>
      </c>
      <c r="I165" s="35">
        <f>IF('Cenas aprēķins'!$I$22="Jā",IFERROR(ROUND(J165/(24*'Vispārīgā informācija'!$D$41)*$I$143,2),""),"")</f>
        <v>0</v>
      </c>
      <c r="J165" s="224">
        <f t="shared" si="8"/>
        <v>0</v>
      </c>
      <c r="K165" s="41"/>
      <c r="L165" s="41"/>
      <c r="M165" s="41"/>
      <c r="N165" s="41"/>
      <c r="O165" s="41"/>
    </row>
    <row r="166" spans="2:15" ht="15.5" x14ac:dyDescent="0.35">
      <c r="B166" s="41"/>
      <c r="C166" s="41"/>
      <c r="D166" s="41"/>
      <c r="E166" s="41"/>
      <c r="F166" s="41"/>
      <c r="G166" s="41"/>
      <c r="H166" s="41"/>
      <c r="I166" s="41"/>
      <c r="J166" s="41"/>
      <c r="K166" s="41"/>
      <c r="L166" s="41"/>
      <c r="M166" s="41"/>
      <c r="N166" s="41"/>
      <c r="O166" s="41"/>
    </row>
    <row r="167" spans="2:15" ht="17.5" x14ac:dyDescent="0.35">
      <c r="B167" s="92" t="s">
        <v>266</v>
      </c>
      <c r="C167" s="201"/>
      <c r="D167" s="201"/>
      <c r="E167" s="201"/>
      <c r="F167" s="201"/>
      <c r="G167" s="201"/>
      <c r="H167" s="201"/>
      <c r="I167" s="41"/>
      <c r="J167" s="41"/>
      <c r="K167" s="41"/>
      <c r="L167" s="41"/>
      <c r="M167" s="41"/>
      <c r="N167" s="41"/>
      <c r="O167" s="41"/>
    </row>
    <row r="168" spans="2:15" ht="16" thickBot="1" x14ac:dyDescent="0.4">
      <c r="B168" s="41"/>
      <c r="C168" s="41"/>
      <c r="D168" s="41"/>
      <c r="E168" s="41"/>
      <c r="F168" s="41"/>
      <c r="G168" s="41"/>
      <c r="H168" s="41"/>
      <c r="I168" s="41"/>
      <c r="J168" s="41"/>
      <c r="K168" s="41"/>
      <c r="L168" s="41"/>
      <c r="M168" s="41"/>
      <c r="N168" s="41"/>
      <c r="O168" s="41"/>
    </row>
    <row r="169" spans="2:15" ht="16" thickBot="1" x14ac:dyDescent="0.4">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 thickBot="1" x14ac:dyDescent="0.4">
      <c r="B170" s="41"/>
      <c r="C170" s="41"/>
      <c r="D170" s="41"/>
      <c r="E170" s="41"/>
      <c r="F170" s="41"/>
      <c r="G170" s="41"/>
      <c r="H170" s="199">
        <f>'Cenas aprēķins'!E21</f>
        <v>1</v>
      </c>
      <c r="I170" s="199">
        <f>'Cenas aprēķins'!F21</f>
        <v>0</v>
      </c>
      <c r="J170" s="199">
        <f>'Cenas aprēķins'!G21</f>
        <v>24</v>
      </c>
      <c r="K170" s="199">
        <f>'Vispārīgā informācija'!$D$41*24</f>
        <v>730.08</v>
      </c>
      <c r="L170" s="200">
        <f>'Cenas aprēķins'!I21</f>
        <v>1</v>
      </c>
      <c r="M170" s="41"/>
      <c r="N170" s="41"/>
      <c r="O170" s="41"/>
    </row>
    <row r="171" spans="2:15" ht="18" thickBot="1" x14ac:dyDescent="0.4">
      <c r="B171" s="41"/>
      <c r="C171" s="41"/>
      <c r="D171" s="41"/>
      <c r="E171" s="41"/>
      <c r="F171" s="41"/>
      <c r="G171" s="149" t="s">
        <v>276</v>
      </c>
      <c r="H171" s="45" t="str">
        <f>IF('Cenas aprēķins'!E22="Jā",SUM(J178:J327),"")</f>
        <v/>
      </c>
      <c r="I171" s="46" t="str">
        <f>IF('Cenas aprēķins'!F22="Jā",SUM(K178:K327),"")</f>
        <v/>
      </c>
      <c r="J171" s="46" t="str">
        <f>IF('Cenas aprēķins'!G22="Jā",SUM(L178:L327),"")</f>
        <v/>
      </c>
      <c r="K171" s="46" t="str">
        <f>IF('Cenas aprēķins'!H22="Jā",SUM(M178:M327),"")</f>
        <v/>
      </c>
      <c r="L171" s="47">
        <f>IF('Cenas aprēķins'!I22="Jā",SUM(N178:N327),"")</f>
        <v>0</v>
      </c>
      <c r="M171" s="41"/>
      <c r="N171" s="41"/>
      <c r="O171" s="41"/>
    </row>
    <row r="172" spans="2:15" ht="16" thickBot="1" x14ac:dyDescent="0.4">
      <c r="B172" s="41"/>
      <c r="C172" s="41"/>
      <c r="D172" s="41"/>
      <c r="E172" s="41"/>
      <c r="F172" s="41"/>
      <c r="G172" s="41"/>
      <c r="H172" s="41"/>
      <c r="I172" s="41"/>
      <c r="J172" s="41"/>
      <c r="K172" s="41"/>
      <c r="L172" s="41"/>
      <c r="M172" s="41"/>
      <c r="N172" s="41"/>
      <c r="O172" s="41"/>
    </row>
    <row r="173" spans="2:15" ht="22.5" customHeight="1" x14ac:dyDescent="0.35">
      <c r="B173" s="375" t="s">
        <v>66</v>
      </c>
      <c r="C173" s="353" t="s">
        <v>269</v>
      </c>
      <c r="D173" s="353" t="s">
        <v>131</v>
      </c>
      <c r="E173" s="353" t="s">
        <v>92</v>
      </c>
      <c r="F173" s="353" t="s">
        <v>132</v>
      </c>
      <c r="G173" s="353" t="s">
        <v>133</v>
      </c>
      <c r="H173" s="353" t="s">
        <v>134</v>
      </c>
      <c r="I173" s="353" t="s">
        <v>135</v>
      </c>
      <c r="J173" s="379" t="s">
        <v>237</v>
      </c>
      <c r="K173" s="379"/>
      <c r="L173" s="379"/>
      <c r="M173" s="379"/>
      <c r="N173" s="380"/>
      <c r="O173" s="41"/>
    </row>
    <row r="174" spans="2:15" ht="15.5" x14ac:dyDescent="0.35">
      <c r="B174" s="381"/>
      <c r="C174" s="378"/>
      <c r="D174" s="378"/>
      <c r="E174" s="378"/>
      <c r="F174" s="378"/>
      <c r="G174" s="378"/>
      <c r="H174" s="378"/>
      <c r="I174" s="378"/>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4">
      <c r="B175" s="376"/>
      <c r="C175" s="354"/>
      <c r="D175" s="354"/>
      <c r="E175" s="354"/>
      <c r="F175" s="354"/>
      <c r="G175" s="354"/>
      <c r="H175" s="354"/>
      <c r="I175" s="354"/>
      <c r="J175" s="208">
        <f>'Cenas aprēķins'!E21</f>
        <v>1</v>
      </c>
      <c r="K175" s="208">
        <f>'Cenas aprēķins'!F21</f>
        <v>0</v>
      </c>
      <c r="L175" s="208">
        <f>'Cenas aprēķins'!G21</f>
        <v>24</v>
      </c>
      <c r="M175" s="208">
        <f>'Vispārīgā informācija'!$D$41*24</f>
        <v>730.08</v>
      </c>
      <c r="N175" s="209">
        <f>'Cenas aprēķins'!I21</f>
        <v>1</v>
      </c>
      <c r="O175" s="41"/>
    </row>
    <row r="176" spans="2:15" ht="16" thickBot="1" x14ac:dyDescent="0.4">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5" outlineLevel="1" x14ac:dyDescent="0.35">
      <c r="B177" s="216">
        <v>0</v>
      </c>
      <c r="C177" s="217" t="s">
        <v>136</v>
      </c>
      <c r="D177" s="217" t="s">
        <v>137</v>
      </c>
      <c r="E177" s="218" t="s">
        <v>113</v>
      </c>
      <c r="F177" s="50">
        <v>49.99</v>
      </c>
      <c r="G177" s="217">
        <v>3</v>
      </c>
      <c r="H177" s="50">
        <f>F177*G177</f>
        <v>149.97</v>
      </c>
      <c r="I177" s="217">
        <v>5</v>
      </c>
      <c r="J177" s="50" t="str">
        <f>IF('Cenas aprēķins'!$E$22="Jā",IFERROR(ROUND(O177/(24*'Vispārīgā informācija'!$D$41)*$J$175,2),""),"")</f>
        <v/>
      </c>
      <c r="K177" s="50" t="str">
        <f>IF('Cenas aprēķins'!$F$22="Jā",IFERROR(ROUND(O177/(24*'Vispārīgā informācija'!$D$41)*$K$175,2),""),"")</f>
        <v/>
      </c>
      <c r="L177" s="50" t="str">
        <f>IF('Cenas aprēķins'!$G$22="Jā",IFERROR(ROUND(O177/'Vispārīgā informācija'!$D$41,2),""),"")</f>
        <v/>
      </c>
      <c r="M177" s="50" t="str">
        <f>IF('Cenas aprēķins'!$H$22="Jā",IFERROR(ROUND(H177/I177/12,2),""),"")</f>
        <v/>
      </c>
      <c r="N177" s="51">
        <f>IF('Cenas aprēķins'!$I$22="Jā",IFERROR(ROUND(O177/(24*'Vispārīgā informācija'!$D$41)*$N$175,2),""),"")</f>
        <v>0</v>
      </c>
      <c r="O177" s="223">
        <f>IFERROR(ROUND(H177/I177/12,2),"")</f>
        <v>2.5</v>
      </c>
    </row>
    <row r="178" spans="2:15" ht="15.5" outlineLevel="1" x14ac:dyDescent="0.35">
      <c r="B178" s="110">
        <v>1</v>
      </c>
      <c r="C178" s="297"/>
      <c r="D178" s="297"/>
      <c r="E178" s="298"/>
      <c r="F178" s="299"/>
      <c r="G178" s="297"/>
      <c r="H178" s="31">
        <f t="shared" ref="H178:H241" si="9">F178*G178</f>
        <v>0</v>
      </c>
      <c r="I178" s="297"/>
      <c r="J178" s="31" t="str">
        <f>IF('Cenas aprēķins'!$E$22="Jā",IFERROR(ROUND(O178/(24*'Vispārīgā informācija'!$D$41)*$J$175,2),""),"")</f>
        <v/>
      </c>
      <c r="K178" s="31" t="str">
        <f>IF('Cenas aprēķins'!$F$22="Jā",IFERROR(ROUND(O178/(24*'Vispārīgā informācija'!$D$41)*$K$175,2),""),"")</f>
        <v/>
      </c>
      <c r="L178" s="31" t="str">
        <f>IF('Cenas aprēķins'!$G$22="Jā",IFERROR(ROUND(O178/'Vispārīgā informācija'!$D$41,2),""),"")</f>
        <v/>
      </c>
      <c r="M178" s="31" t="str">
        <f>IF('Cenas aprēķins'!$H$22="Jā",IFERROR(ROUND(H178/I178/12,2),""),"")</f>
        <v/>
      </c>
      <c r="N178" s="32" t="str">
        <f>IF('Cenas aprēķins'!$I$22="Jā",IFERROR(ROUND(O178/(24*'Vispārīgā informācija'!$D$41)*$N$175,2),""),"")</f>
        <v/>
      </c>
      <c r="O178" s="223" t="str">
        <f t="shared" ref="O178:O241" si="10">IFERROR(ROUND(H178/I178/12,2),"")</f>
        <v/>
      </c>
    </row>
    <row r="179" spans="2:15" ht="15.5" outlineLevel="1" x14ac:dyDescent="0.35">
      <c r="B179" s="110">
        <v>2</v>
      </c>
      <c r="C179" s="297"/>
      <c r="D179" s="297"/>
      <c r="E179" s="298"/>
      <c r="F179" s="299"/>
      <c r="G179" s="297"/>
      <c r="H179" s="31">
        <f t="shared" si="9"/>
        <v>0</v>
      </c>
      <c r="I179" s="297"/>
      <c r="J179" s="31" t="str">
        <f>IF('Cenas aprēķins'!$E$22="Jā",IFERROR(ROUND(O179/(24*'Vispārīgā informācija'!$D$41)*$J$175,2),""),"")</f>
        <v/>
      </c>
      <c r="K179" s="31" t="str">
        <f>IF('Cenas aprēķins'!$F$22="Jā",IFERROR(ROUND(O179/(24*'Vispārīgā informācija'!$D$41)*$K$175,2),""),"")</f>
        <v/>
      </c>
      <c r="L179" s="31" t="str">
        <f>IF('Cenas aprēķins'!$G$22="Jā",IFERROR(ROUND(O179/'Vispārīgā informācija'!$D$41,2),""),"")</f>
        <v/>
      </c>
      <c r="M179" s="31" t="str">
        <f>IF('Cenas aprēķins'!$H$22="Jā",IFERROR(ROUND(H179/I179/12,2),""),"")</f>
        <v/>
      </c>
      <c r="N179" s="32" t="str">
        <f>IF('Cenas aprēķins'!$I$22="Jā",IFERROR(ROUND(O179/(24*'Vispārīgā informācija'!$D$41)*$N$175,2),""),"")</f>
        <v/>
      </c>
      <c r="O179" s="223" t="str">
        <f t="shared" si="10"/>
        <v/>
      </c>
    </row>
    <row r="180" spans="2:15" ht="15.5" outlineLevel="1" x14ac:dyDescent="0.35">
      <c r="B180" s="110">
        <v>3</v>
      </c>
      <c r="C180" s="297"/>
      <c r="D180" s="297"/>
      <c r="E180" s="298"/>
      <c r="F180" s="299"/>
      <c r="G180" s="297"/>
      <c r="H180" s="31">
        <f t="shared" si="9"/>
        <v>0</v>
      </c>
      <c r="I180" s="297"/>
      <c r="J180" s="31" t="str">
        <f>IF('Cenas aprēķins'!$E$22="Jā",IFERROR(ROUND(O180/(24*'Vispārīgā informācija'!$D$41)*$J$175,2),""),"")</f>
        <v/>
      </c>
      <c r="K180" s="31" t="str">
        <f>IF('Cenas aprēķins'!$F$22="Jā",IFERROR(ROUND(O180/(24*'Vispārīgā informācija'!$D$41)*$K$175,2),""),"")</f>
        <v/>
      </c>
      <c r="L180" s="31" t="str">
        <f>IF('Cenas aprēķins'!$G$22="Jā",IFERROR(ROUND(O180/'Vispārīgā informācija'!$D$41,2),""),"")</f>
        <v/>
      </c>
      <c r="M180" s="31" t="str">
        <f>IF('Cenas aprēķins'!$H$22="Jā",IFERROR(ROUND(H180/I180/12,2),""),"")</f>
        <v/>
      </c>
      <c r="N180" s="32" t="str">
        <f>IF('Cenas aprēķins'!$I$22="Jā",IFERROR(ROUND(O180/(24*'Vispārīgā informācija'!$D$41)*$N$175,2),""),"")</f>
        <v/>
      </c>
      <c r="O180" s="223" t="str">
        <f t="shared" si="10"/>
        <v/>
      </c>
    </row>
    <row r="181" spans="2:15" ht="15.5" outlineLevel="1" x14ac:dyDescent="0.35">
      <c r="B181" s="110">
        <v>4</v>
      </c>
      <c r="C181" s="297"/>
      <c r="D181" s="297"/>
      <c r="E181" s="298"/>
      <c r="F181" s="299"/>
      <c r="G181" s="297"/>
      <c r="H181" s="31">
        <f t="shared" si="9"/>
        <v>0</v>
      </c>
      <c r="I181" s="297"/>
      <c r="J181" s="31" t="str">
        <f>IF('Cenas aprēķins'!$E$22="Jā",IFERROR(ROUND(O181/(24*'Vispārīgā informācija'!$D$41)*$J$175,2),""),"")</f>
        <v/>
      </c>
      <c r="K181" s="31" t="str">
        <f>IF('Cenas aprēķins'!$F$22="Jā",IFERROR(ROUND(O181/(24*'Vispārīgā informācija'!$D$41)*$K$175,2),""),"")</f>
        <v/>
      </c>
      <c r="L181" s="31" t="str">
        <f>IF('Cenas aprēķins'!$G$22="Jā",IFERROR(ROUND(O181/'Vispārīgā informācija'!$D$41,2),""),"")</f>
        <v/>
      </c>
      <c r="M181" s="31" t="str">
        <f>IF('Cenas aprēķins'!$H$22="Jā",IFERROR(ROUND(H181/I181/12,2),""),"")</f>
        <v/>
      </c>
      <c r="N181" s="32" t="str">
        <f>IF('Cenas aprēķins'!$I$22="Jā",IFERROR(ROUND(O181/(24*'Vispārīgā informācija'!$D$41)*$N$175,2),""),"")</f>
        <v/>
      </c>
      <c r="O181" s="223" t="str">
        <f t="shared" si="10"/>
        <v/>
      </c>
    </row>
    <row r="182" spans="2:15" ht="15.5" outlineLevel="1" x14ac:dyDescent="0.35">
      <c r="B182" s="110">
        <v>5</v>
      </c>
      <c r="C182" s="297"/>
      <c r="D182" s="297"/>
      <c r="E182" s="298"/>
      <c r="F182" s="299"/>
      <c r="G182" s="297"/>
      <c r="H182" s="31">
        <f t="shared" si="9"/>
        <v>0</v>
      </c>
      <c r="I182" s="297"/>
      <c r="J182" s="31" t="str">
        <f>IF('Cenas aprēķins'!$E$22="Jā",IFERROR(ROUND(O182/(24*'Vispārīgā informācija'!$D$41)*$J$175,2),""),"")</f>
        <v/>
      </c>
      <c r="K182" s="31" t="str">
        <f>IF('Cenas aprēķins'!$F$22="Jā",IFERROR(ROUND(O182/(24*'Vispārīgā informācija'!$D$41)*$K$175,2),""),"")</f>
        <v/>
      </c>
      <c r="L182" s="31" t="str">
        <f>IF('Cenas aprēķins'!$G$22="Jā",IFERROR(ROUND(O182/'Vispārīgā informācija'!$D$41,2),""),"")</f>
        <v/>
      </c>
      <c r="M182" s="31" t="str">
        <f>IF('Cenas aprēķins'!$H$22="Jā",IFERROR(ROUND(H182/I182/12,2),""),"")</f>
        <v/>
      </c>
      <c r="N182" s="32" t="str">
        <f>IF('Cenas aprēķins'!$I$22="Jā",IFERROR(ROUND(O182/(24*'Vispārīgā informācija'!$D$41)*$N$175,2),""),"")</f>
        <v/>
      </c>
      <c r="O182" s="223" t="str">
        <f t="shared" si="10"/>
        <v/>
      </c>
    </row>
    <row r="183" spans="2:15" ht="15.5" outlineLevel="1" x14ac:dyDescent="0.35">
      <c r="B183" s="110">
        <v>6</v>
      </c>
      <c r="C183" s="297"/>
      <c r="D183" s="297"/>
      <c r="E183" s="298"/>
      <c r="F183" s="299"/>
      <c r="G183" s="297"/>
      <c r="H183" s="31">
        <f t="shared" si="9"/>
        <v>0</v>
      </c>
      <c r="I183" s="297"/>
      <c r="J183" s="31" t="str">
        <f>IF('Cenas aprēķins'!$E$22="Jā",IFERROR(ROUND(O183/(24*'Vispārīgā informācija'!$D$41)*$J$175,2),""),"")</f>
        <v/>
      </c>
      <c r="K183" s="31" t="str">
        <f>IF('Cenas aprēķins'!$F$22="Jā",IFERROR(ROUND(O183/(24*'Vispārīgā informācija'!$D$41)*$K$175,2),""),"")</f>
        <v/>
      </c>
      <c r="L183" s="31" t="str">
        <f>IF('Cenas aprēķins'!$G$22="Jā",IFERROR(ROUND(O183/'Vispārīgā informācija'!$D$41,2),""),"")</f>
        <v/>
      </c>
      <c r="M183" s="31" t="str">
        <f>IF('Cenas aprēķins'!$H$22="Jā",IFERROR(ROUND(H183/I183/12,2),""),"")</f>
        <v/>
      </c>
      <c r="N183" s="32" t="str">
        <f>IF('Cenas aprēķins'!$I$22="Jā",IFERROR(ROUND(O183/(24*'Vispārīgā informācija'!$D$41)*$N$175,2),""),"")</f>
        <v/>
      </c>
      <c r="O183" s="223" t="str">
        <f t="shared" si="10"/>
        <v/>
      </c>
    </row>
    <row r="184" spans="2:15" ht="15.5" outlineLevel="1" x14ac:dyDescent="0.35">
      <c r="B184" s="110">
        <v>7</v>
      </c>
      <c r="C184" s="297"/>
      <c r="D184" s="297"/>
      <c r="E184" s="298"/>
      <c r="F184" s="299"/>
      <c r="G184" s="297"/>
      <c r="H184" s="31">
        <f t="shared" si="9"/>
        <v>0</v>
      </c>
      <c r="I184" s="297"/>
      <c r="J184" s="31" t="str">
        <f>IF('Cenas aprēķins'!$E$22="Jā",IFERROR(ROUND(O184/(24*'Vispārīgā informācija'!$D$41)*$J$175,2),""),"")</f>
        <v/>
      </c>
      <c r="K184" s="31" t="str">
        <f>IF('Cenas aprēķins'!$F$22="Jā",IFERROR(ROUND(O184/(24*'Vispārīgā informācija'!$D$41)*$K$175,2),""),"")</f>
        <v/>
      </c>
      <c r="L184" s="31" t="str">
        <f>IF('Cenas aprēķins'!$G$22="Jā",IFERROR(ROUND(O184/'Vispārīgā informācija'!$D$41,2),""),"")</f>
        <v/>
      </c>
      <c r="M184" s="31" t="str">
        <f>IF('Cenas aprēķins'!$H$22="Jā",IFERROR(ROUND(H184/I184/12,2),""),"")</f>
        <v/>
      </c>
      <c r="N184" s="32" t="str">
        <f>IF('Cenas aprēķins'!$I$22="Jā",IFERROR(ROUND(O184/(24*'Vispārīgā informācija'!$D$41)*$N$175,2),""),"")</f>
        <v/>
      </c>
      <c r="O184" s="223" t="str">
        <f t="shared" si="10"/>
        <v/>
      </c>
    </row>
    <row r="185" spans="2:15" ht="15.5" outlineLevel="1" x14ac:dyDescent="0.35">
      <c r="B185" s="110">
        <v>8</v>
      </c>
      <c r="C185" s="297"/>
      <c r="D185" s="297"/>
      <c r="E185" s="298"/>
      <c r="F185" s="299"/>
      <c r="G185" s="297"/>
      <c r="H185" s="31">
        <f t="shared" si="9"/>
        <v>0</v>
      </c>
      <c r="I185" s="297"/>
      <c r="J185" s="31" t="str">
        <f>IF('Cenas aprēķins'!$E$22="Jā",IFERROR(ROUND(O185/(24*'Vispārīgā informācija'!$D$41)*$J$175,2),""),"")</f>
        <v/>
      </c>
      <c r="K185" s="31" t="str">
        <f>IF('Cenas aprēķins'!$F$22="Jā",IFERROR(ROUND(O185/(24*'Vispārīgā informācija'!$D$41)*$K$175,2),""),"")</f>
        <v/>
      </c>
      <c r="L185" s="31" t="str">
        <f>IF('Cenas aprēķins'!$G$22="Jā",IFERROR(ROUND(O185/'Vispārīgā informācija'!$D$41,2),""),"")</f>
        <v/>
      </c>
      <c r="M185" s="31" t="str">
        <f>IF('Cenas aprēķins'!$H$22="Jā",IFERROR(ROUND(H185/I185/12,2),""),"")</f>
        <v/>
      </c>
      <c r="N185" s="32" t="str">
        <f>IF('Cenas aprēķins'!$I$22="Jā",IFERROR(ROUND(O185/(24*'Vispārīgā informācija'!$D$41)*$N$175,2),""),"")</f>
        <v/>
      </c>
      <c r="O185" s="223" t="str">
        <f t="shared" si="10"/>
        <v/>
      </c>
    </row>
    <row r="186" spans="2:15" ht="15.5" outlineLevel="1" x14ac:dyDescent="0.35">
      <c r="B186" s="110">
        <v>9</v>
      </c>
      <c r="C186" s="297"/>
      <c r="D186" s="297"/>
      <c r="E186" s="298"/>
      <c r="F186" s="299"/>
      <c r="G186" s="297"/>
      <c r="H186" s="31">
        <f t="shared" si="9"/>
        <v>0</v>
      </c>
      <c r="I186" s="297"/>
      <c r="J186" s="31" t="str">
        <f>IF('Cenas aprēķins'!$E$22="Jā",IFERROR(ROUND(O186/(24*'Vispārīgā informācija'!$D$41)*$J$175,2),""),"")</f>
        <v/>
      </c>
      <c r="K186" s="31" t="str">
        <f>IF('Cenas aprēķins'!$F$22="Jā",IFERROR(ROUND(O186/(24*'Vispārīgā informācija'!$D$41)*$K$175,2),""),"")</f>
        <v/>
      </c>
      <c r="L186" s="31" t="str">
        <f>IF('Cenas aprēķins'!$G$22="Jā",IFERROR(ROUND(O186/'Vispārīgā informācija'!$D$41,2),""),"")</f>
        <v/>
      </c>
      <c r="M186" s="31" t="str">
        <f>IF('Cenas aprēķins'!$H$22="Jā",IFERROR(ROUND(H186/I186/12,2),""),"")</f>
        <v/>
      </c>
      <c r="N186" s="32" t="str">
        <f>IF('Cenas aprēķins'!$I$22="Jā",IFERROR(ROUND(O186/(24*'Vispārīgā informācija'!$D$41)*$N$175,2),""),"")</f>
        <v/>
      </c>
      <c r="O186" s="223" t="str">
        <f t="shared" si="10"/>
        <v/>
      </c>
    </row>
    <row r="187" spans="2:15" ht="15.5" outlineLevel="1" collapsed="1" x14ac:dyDescent="0.35">
      <c r="B187" s="110">
        <v>10</v>
      </c>
      <c r="C187" s="297"/>
      <c r="D187" s="297"/>
      <c r="E187" s="298"/>
      <c r="F187" s="299"/>
      <c r="G187" s="297"/>
      <c r="H187" s="31">
        <f t="shared" si="9"/>
        <v>0</v>
      </c>
      <c r="I187" s="297"/>
      <c r="J187" s="31" t="str">
        <f>IF('Cenas aprēķins'!$E$22="Jā",IFERROR(ROUND(O187/(24*'Vispārīgā informācija'!$D$41)*$J$175,2),""),"")</f>
        <v/>
      </c>
      <c r="K187" s="31" t="str">
        <f>IF('Cenas aprēķins'!$F$22="Jā",IFERROR(ROUND(O187/(24*'Vispārīgā informācija'!$D$41)*$K$175,2),""),"")</f>
        <v/>
      </c>
      <c r="L187" s="31" t="str">
        <f>IF('Cenas aprēķins'!$G$22="Jā",IFERROR(ROUND(O187/'Vispārīgā informācija'!$D$41,2),""),"")</f>
        <v/>
      </c>
      <c r="M187" s="31" t="str">
        <f>IF('Cenas aprēķins'!$H$22="Jā",IFERROR(ROUND(H187/I187/12,2),""),"")</f>
        <v/>
      </c>
      <c r="N187" s="32" t="str">
        <f>IF('Cenas aprēķins'!$I$22="Jā",IFERROR(ROUND(O187/(24*'Vispārīgā informācija'!$D$41)*$N$175,2),""),"")</f>
        <v/>
      </c>
      <c r="O187" s="223" t="str">
        <f t="shared" si="10"/>
        <v/>
      </c>
    </row>
    <row r="188" spans="2:15" ht="15.5" hidden="1" outlineLevel="2" x14ac:dyDescent="0.35">
      <c r="B188" s="110">
        <v>11</v>
      </c>
      <c r="C188" s="297"/>
      <c r="D188" s="297"/>
      <c r="E188" s="298"/>
      <c r="F188" s="299"/>
      <c r="G188" s="297"/>
      <c r="H188" s="31">
        <f t="shared" si="9"/>
        <v>0</v>
      </c>
      <c r="I188" s="297"/>
      <c r="J188" s="31" t="str">
        <f>IF('Cenas aprēķins'!$E$22="Jā",IFERROR(ROUND(O188/(24*'Vispārīgā informācija'!$D$41)*$J$175,2),""),"")</f>
        <v/>
      </c>
      <c r="K188" s="31" t="str">
        <f>IF('Cenas aprēķins'!$F$22="Jā",IFERROR(ROUND(O188/(24*'Vispārīgā informācija'!$D$41)*$K$175,2),""),"")</f>
        <v/>
      </c>
      <c r="L188" s="31" t="str">
        <f>IF('Cenas aprēķins'!$G$22="Jā",IFERROR(ROUND(O188/'Vispārīgā informācija'!$D$41,2),""),"")</f>
        <v/>
      </c>
      <c r="M188" s="31" t="str">
        <f>IF('Cenas aprēķins'!$H$22="Jā",IFERROR(ROUND(H188/I188/12,2),""),"")</f>
        <v/>
      </c>
      <c r="N188" s="32" t="str">
        <f>IF('Cenas aprēķins'!$I$22="Jā",IFERROR(ROUND(O188/(24*'Vispārīgā informācija'!$D$41)*$N$175,2),""),"")</f>
        <v/>
      </c>
      <c r="O188" s="223" t="str">
        <f t="shared" si="10"/>
        <v/>
      </c>
    </row>
    <row r="189" spans="2:15" ht="15.5" hidden="1" outlineLevel="2" x14ac:dyDescent="0.35">
      <c r="B189" s="110">
        <v>12</v>
      </c>
      <c r="C189" s="297"/>
      <c r="D189" s="297"/>
      <c r="E189" s="298"/>
      <c r="F189" s="299"/>
      <c r="G189" s="297"/>
      <c r="H189" s="31">
        <f t="shared" si="9"/>
        <v>0</v>
      </c>
      <c r="I189" s="297"/>
      <c r="J189" s="31" t="str">
        <f>IF('Cenas aprēķins'!$E$22="Jā",IFERROR(ROUND(O189/(24*'Vispārīgā informācija'!$D$41)*$J$175,2),""),"")</f>
        <v/>
      </c>
      <c r="K189" s="31" t="str">
        <f>IF('Cenas aprēķins'!$F$22="Jā",IFERROR(ROUND(O189/(24*'Vispārīgā informācija'!$D$41)*$K$175,2),""),"")</f>
        <v/>
      </c>
      <c r="L189" s="31" t="str">
        <f>IF('Cenas aprēķins'!$G$22="Jā",IFERROR(ROUND(O189/'Vispārīgā informācija'!$D$41,2),""),"")</f>
        <v/>
      </c>
      <c r="M189" s="31" t="str">
        <f>IF('Cenas aprēķins'!$H$22="Jā",IFERROR(ROUND(H189/I189/12,2),""),"")</f>
        <v/>
      </c>
      <c r="N189" s="32" t="str">
        <f>IF('Cenas aprēķins'!$I$22="Jā",IFERROR(ROUND(O189/(24*'Vispārīgā informācija'!$D$41)*$N$175,2),""),"")</f>
        <v/>
      </c>
      <c r="O189" s="223" t="str">
        <f t="shared" si="10"/>
        <v/>
      </c>
    </row>
    <row r="190" spans="2:15" ht="15.5" hidden="1" outlineLevel="2" x14ac:dyDescent="0.35">
      <c r="B190" s="110">
        <v>13</v>
      </c>
      <c r="C190" s="297"/>
      <c r="D190" s="297"/>
      <c r="E190" s="298"/>
      <c r="F190" s="299"/>
      <c r="G190" s="297"/>
      <c r="H190" s="31">
        <f t="shared" si="9"/>
        <v>0</v>
      </c>
      <c r="I190" s="297"/>
      <c r="J190" s="31" t="str">
        <f>IF('Cenas aprēķins'!$E$22="Jā",IFERROR(ROUND(O190/(24*'Vispārīgā informācija'!$D$41)*$J$175,2),""),"")</f>
        <v/>
      </c>
      <c r="K190" s="31" t="str">
        <f>IF('Cenas aprēķins'!$F$22="Jā",IFERROR(ROUND(O190/(24*'Vispārīgā informācija'!$D$41)*$K$175,2),""),"")</f>
        <v/>
      </c>
      <c r="L190" s="31" t="str">
        <f>IF('Cenas aprēķins'!$G$22="Jā",IFERROR(ROUND(O190/'Vispārīgā informācija'!$D$41,2),""),"")</f>
        <v/>
      </c>
      <c r="M190" s="31" t="str">
        <f>IF('Cenas aprēķins'!$H$22="Jā",IFERROR(ROUND(H190/I190/12,2),""),"")</f>
        <v/>
      </c>
      <c r="N190" s="32" t="str">
        <f>IF('Cenas aprēķins'!$I$22="Jā",IFERROR(ROUND(O190/(24*'Vispārīgā informācija'!$D$41)*$N$175,2),""),"")</f>
        <v/>
      </c>
      <c r="O190" s="223" t="str">
        <f t="shared" si="10"/>
        <v/>
      </c>
    </row>
    <row r="191" spans="2:15" ht="15.5" hidden="1" outlineLevel="2" x14ac:dyDescent="0.35">
      <c r="B191" s="110">
        <v>14</v>
      </c>
      <c r="C191" s="297"/>
      <c r="D191" s="297"/>
      <c r="E191" s="298"/>
      <c r="F191" s="299"/>
      <c r="G191" s="297"/>
      <c r="H191" s="31">
        <f t="shared" si="9"/>
        <v>0</v>
      </c>
      <c r="I191" s="297"/>
      <c r="J191" s="31" t="str">
        <f>IF('Cenas aprēķins'!$E$22="Jā",IFERROR(ROUND(O191/(24*'Vispārīgā informācija'!$D$41)*$J$175,2),""),"")</f>
        <v/>
      </c>
      <c r="K191" s="31" t="str">
        <f>IF('Cenas aprēķins'!$F$22="Jā",IFERROR(ROUND(O191/(24*'Vispārīgā informācija'!$D$41)*$K$175,2),""),"")</f>
        <v/>
      </c>
      <c r="L191" s="31" t="str">
        <f>IF('Cenas aprēķins'!$G$22="Jā",IFERROR(ROUND(O191/'Vispārīgā informācija'!$D$41,2),""),"")</f>
        <v/>
      </c>
      <c r="M191" s="31" t="str">
        <f>IF('Cenas aprēķins'!$H$22="Jā",IFERROR(ROUND(H191/I191/12,2),""),"")</f>
        <v/>
      </c>
      <c r="N191" s="32" t="str">
        <f>IF('Cenas aprēķins'!$I$22="Jā",IFERROR(ROUND(O191/(24*'Vispārīgā informācija'!$D$41)*$N$175,2),""),"")</f>
        <v/>
      </c>
      <c r="O191" s="223" t="str">
        <f t="shared" si="10"/>
        <v/>
      </c>
    </row>
    <row r="192" spans="2:15" ht="15.5" hidden="1" outlineLevel="2" x14ac:dyDescent="0.35">
      <c r="B192" s="110">
        <v>15</v>
      </c>
      <c r="C192" s="297"/>
      <c r="D192" s="297"/>
      <c r="E192" s="298"/>
      <c r="F192" s="299"/>
      <c r="G192" s="297"/>
      <c r="H192" s="31">
        <f t="shared" si="9"/>
        <v>0</v>
      </c>
      <c r="I192" s="297"/>
      <c r="J192" s="31" t="str">
        <f>IF('Cenas aprēķins'!$E$22="Jā",IFERROR(ROUND(O192/(24*'Vispārīgā informācija'!$D$41)*$J$175,2),""),"")</f>
        <v/>
      </c>
      <c r="K192" s="31" t="str">
        <f>IF('Cenas aprēķins'!$F$22="Jā",IFERROR(ROUND(O192/(24*'Vispārīgā informācija'!$D$41)*$K$175,2),""),"")</f>
        <v/>
      </c>
      <c r="L192" s="31" t="str">
        <f>IF('Cenas aprēķins'!$G$22="Jā",IFERROR(ROUND(O192/'Vispārīgā informācija'!$D$41,2),""),"")</f>
        <v/>
      </c>
      <c r="M192" s="31" t="str">
        <f>IF('Cenas aprēķins'!$H$22="Jā",IFERROR(ROUND(H192/I192/12,2),""),"")</f>
        <v/>
      </c>
      <c r="N192" s="32" t="str">
        <f>IF('Cenas aprēķins'!$I$22="Jā",IFERROR(ROUND(O192/(24*'Vispārīgā informācija'!$D$41)*$N$175,2),""),"")</f>
        <v/>
      </c>
      <c r="O192" s="223" t="str">
        <f t="shared" si="10"/>
        <v/>
      </c>
    </row>
    <row r="193" spans="2:15" ht="15.5" hidden="1" outlineLevel="2" x14ac:dyDescent="0.35">
      <c r="B193" s="110">
        <v>16</v>
      </c>
      <c r="C193" s="297"/>
      <c r="D193" s="297"/>
      <c r="E193" s="298"/>
      <c r="F193" s="299"/>
      <c r="G193" s="297"/>
      <c r="H193" s="31">
        <f t="shared" si="9"/>
        <v>0</v>
      </c>
      <c r="I193" s="297"/>
      <c r="J193" s="31" t="str">
        <f>IF('Cenas aprēķins'!$E$22="Jā",IFERROR(ROUND(O193/(24*'Vispārīgā informācija'!$D$41)*$J$175,2),""),"")</f>
        <v/>
      </c>
      <c r="K193" s="31" t="str">
        <f>IF('Cenas aprēķins'!$F$22="Jā",IFERROR(ROUND(O193/(24*'Vispārīgā informācija'!$D$41)*$K$175,2),""),"")</f>
        <v/>
      </c>
      <c r="L193" s="31" t="str">
        <f>IF('Cenas aprēķins'!$G$22="Jā",IFERROR(ROUND(O193/'Vispārīgā informācija'!$D$41,2),""),"")</f>
        <v/>
      </c>
      <c r="M193" s="31" t="str">
        <f>IF('Cenas aprēķins'!$H$22="Jā",IFERROR(ROUND(H193/I193/12,2),""),"")</f>
        <v/>
      </c>
      <c r="N193" s="32" t="str">
        <f>IF('Cenas aprēķins'!$I$22="Jā",IFERROR(ROUND(O193/(24*'Vispārīgā informācija'!$D$41)*$N$175,2),""),"")</f>
        <v/>
      </c>
      <c r="O193" s="223" t="str">
        <f t="shared" si="10"/>
        <v/>
      </c>
    </row>
    <row r="194" spans="2:15" ht="15.5" hidden="1" outlineLevel="2" x14ac:dyDescent="0.35">
      <c r="B194" s="110">
        <v>17</v>
      </c>
      <c r="C194" s="297"/>
      <c r="D194" s="297"/>
      <c r="E194" s="298"/>
      <c r="F194" s="299"/>
      <c r="G194" s="297"/>
      <c r="H194" s="31">
        <f t="shared" si="9"/>
        <v>0</v>
      </c>
      <c r="I194" s="297"/>
      <c r="J194" s="31" t="str">
        <f>IF('Cenas aprēķins'!$E$22="Jā",IFERROR(ROUND(O194/(24*'Vispārīgā informācija'!$D$41)*$J$175,2),""),"")</f>
        <v/>
      </c>
      <c r="K194" s="31" t="str">
        <f>IF('Cenas aprēķins'!$F$22="Jā",IFERROR(ROUND(O194/(24*'Vispārīgā informācija'!$D$41)*$K$175,2),""),"")</f>
        <v/>
      </c>
      <c r="L194" s="31" t="str">
        <f>IF('Cenas aprēķins'!$G$22="Jā",IFERROR(ROUND(O194/'Vispārīgā informācija'!$D$41,2),""),"")</f>
        <v/>
      </c>
      <c r="M194" s="31" t="str">
        <f>IF('Cenas aprēķins'!$H$22="Jā",IFERROR(ROUND(H194/I194/12,2),""),"")</f>
        <v/>
      </c>
      <c r="N194" s="32" t="str">
        <f>IF('Cenas aprēķins'!$I$22="Jā",IFERROR(ROUND(O194/(24*'Vispārīgā informācija'!$D$41)*$N$175,2),""),"")</f>
        <v/>
      </c>
      <c r="O194" s="223" t="str">
        <f t="shared" si="10"/>
        <v/>
      </c>
    </row>
    <row r="195" spans="2:15" ht="15.5" hidden="1" outlineLevel="2" x14ac:dyDescent="0.35">
      <c r="B195" s="110">
        <v>18</v>
      </c>
      <c r="C195" s="297"/>
      <c r="D195" s="297"/>
      <c r="E195" s="298"/>
      <c r="F195" s="299"/>
      <c r="G195" s="297"/>
      <c r="H195" s="31">
        <f t="shared" si="9"/>
        <v>0</v>
      </c>
      <c r="I195" s="297"/>
      <c r="J195" s="31" t="str">
        <f>IF('Cenas aprēķins'!$E$22="Jā",IFERROR(ROUND(O195/(24*'Vispārīgā informācija'!$D$41)*$J$175,2),""),"")</f>
        <v/>
      </c>
      <c r="K195" s="31" t="str">
        <f>IF('Cenas aprēķins'!$F$22="Jā",IFERROR(ROUND(O195/(24*'Vispārīgā informācija'!$D$41)*$K$175,2),""),"")</f>
        <v/>
      </c>
      <c r="L195" s="31" t="str">
        <f>IF('Cenas aprēķins'!$G$22="Jā",IFERROR(ROUND(O195/'Vispārīgā informācija'!$D$41,2),""),"")</f>
        <v/>
      </c>
      <c r="M195" s="31" t="str">
        <f>IF('Cenas aprēķins'!$H$22="Jā",IFERROR(ROUND(H195/I195/12,2),""),"")</f>
        <v/>
      </c>
      <c r="N195" s="32" t="str">
        <f>IF('Cenas aprēķins'!$I$22="Jā",IFERROR(ROUND(O195/(24*'Vispārīgā informācija'!$D$41)*$N$175,2),""),"")</f>
        <v/>
      </c>
      <c r="O195" s="223" t="str">
        <f t="shared" si="10"/>
        <v/>
      </c>
    </row>
    <row r="196" spans="2:15" ht="15.5" hidden="1" outlineLevel="2" x14ac:dyDescent="0.35">
      <c r="B196" s="110">
        <v>19</v>
      </c>
      <c r="C196" s="297"/>
      <c r="D196" s="297"/>
      <c r="E196" s="298"/>
      <c r="F196" s="299"/>
      <c r="G196" s="297"/>
      <c r="H196" s="31">
        <f t="shared" si="9"/>
        <v>0</v>
      </c>
      <c r="I196" s="297"/>
      <c r="J196" s="31" t="str">
        <f>IF('Cenas aprēķins'!$E$22="Jā",IFERROR(ROUND(O196/(24*'Vispārīgā informācija'!$D$41)*$J$175,2),""),"")</f>
        <v/>
      </c>
      <c r="K196" s="31" t="str">
        <f>IF('Cenas aprēķins'!$F$22="Jā",IFERROR(ROUND(O196/(24*'Vispārīgā informācija'!$D$41)*$K$175,2),""),"")</f>
        <v/>
      </c>
      <c r="L196" s="31" t="str">
        <f>IF('Cenas aprēķins'!$G$22="Jā",IFERROR(ROUND(O196/'Vispārīgā informācija'!$D$41,2),""),"")</f>
        <v/>
      </c>
      <c r="M196" s="31" t="str">
        <f>IF('Cenas aprēķins'!$H$22="Jā",IFERROR(ROUND(H196/I196/12,2),""),"")</f>
        <v/>
      </c>
      <c r="N196" s="32" t="str">
        <f>IF('Cenas aprēķins'!$I$22="Jā",IFERROR(ROUND(O196/(24*'Vispārīgā informācija'!$D$41)*$N$175,2),""),"")</f>
        <v/>
      </c>
      <c r="O196" s="223" t="str">
        <f t="shared" si="10"/>
        <v/>
      </c>
    </row>
    <row r="197" spans="2:15" ht="15.5" outlineLevel="1" collapsed="1" x14ac:dyDescent="0.35">
      <c r="B197" s="110">
        <v>20</v>
      </c>
      <c r="C197" s="297"/>
      <c r="D197" s="297"/>
      <c r="E197" s="298"/>
      <c r="F197" s="299"/>
      <c r="G197" s="297"/>
      <c r="H197" s="31">
        <f t="shared" si="9"/>
        <v>0</v>
      </c>
      <c r="I197" s="297"/>
      <c r="J197" s="31" t="str">
        <f>IF('Cenas aprēķins'!$E$22="Jā",IFERROR(ROUND(O197/(24*'Vispārīgā informācija'!$D$41)*$J$175,2),""),"")</f>
        <v/>
      </c>
      <c r="K197" s="31" t="str">
        <f>IF('Cenas aprēķins'!$F$22="Jā",IFERROR(ROUND(O197/(24*'Vispārīgā informācija'!$D$41)*$K$175,2),""),"")</f>
        <v/>
      </c>
      <c r="L197" s="31" t="str">
        <f>IF('Cenas aprēķins'!$G$22="Jā",IFERROR(ROUND(O197/'Vispārīgā informācija'!$D$41,2),""),"")</f>
        <v/>
      </c>
      <c r="M197" s="31" t="str">
        <f>IF('Cenas aprēķins'!$H$22="Jā",IFERROR(ROUND(H197/I197/12,2),""),"")</f>
        <v/>
      </c>
      <c r="N197" s="32" t="str">
        <f>IF('Cenas aprēķins'!$I$22="Jā",IFERROR(ROUND(O197/(24*'Vispārīgā informācija'!$D$41)*$N$175,2),""),"")</f>
        <v/>
      </c>
      <c r="O197" s="223" t="str">
        <f t="shared" si="10"/>
        <v/>
      </c>
    </row>
    <row r="198" spans="2:15" ht="15.5" hidden="1" outlineLevel="2" x14ac:dyDescent="0.35">
      <c r="B198" s="110">
        <v>21</v>
      </c>
      <c r="C198" s="297"/>
      <c r="D198" s="297"/>
      <c r="E198" s="298"/>
      <c r="F198" s="299"/>
      <c r="G198" s="297"/>
      <c r="H198" s="31">
        <f t="shared" si="9"/>
        <v>0</v>
      </c>
      <c r="I198" s="297"/>
      <c r="J198" s="31" t="str">
        <f>IF('Cenas aprēķins'!$E$22="Jā",IFERROR(ROUND(O198/(24*'Vispārīgā informācija'!$D$41)*$J$175,2),""),"")</f>
        <v/>
      </c>
      <c r="K198" s="31" t="str">
        <f>IF('Cenas aprēķins'!$F$22="Jā",IFERROR(ROUND(O198/(24*'Vispārīgā informācija'!$D$41)*$K$175,2),""),"")</f>
        <v/>
      </c>
      <c r="L198" s="31" t="str">
        <f>IF('Cenas aprēķins'!$G$22="Jā",IFERROR(ROUND(O198/'Vispārīgā informācija'!$D$41,2),""),"")</f>
        <v/>
      </c>
      <c r="M198" s="31" t="str">
        <f>IF('Cenas aprēķins'!$H$22="Jā",IFERROR(ROUND(H198/I198/12,2),""),"")</f>
        <v/>
      </c>
      <c r="N198" s="32" t="str">
        <f>IF('Cenas aprēķins'!$I$22="Jā",IFERROR(ROUND(O198/(24*'Vispārīgā informācija'!$D$41)*$N$175,2),""),"")</f>
        <v/>
      </c>
      <c r="O198" s="223" t="str">
        <f t="shared" si="10"/>
        <v/>
      </c>
    </row>
    <row r="199" spans="2:15" ht="15.5" hidden="1" outlineLevel="2" x14ac:dyDescent="0.35">
      <c r="B199" s="110">
        <v>22</v>
      </c>
      <c r="C199" s="297"/>
      <c r="D199" s="297"/>
      <c r="E199" s="298"/>
      <c r="F199" s="299"/>
      <c r="G199" s="297"/>
      <c r="H199" s="31">
        <f t="shared" si="9"/>
        <v>0</v>
      </c>
      <c r="I199" s="297"/>
      <c r="J199" s="31" t="str">
        <f>IF('Cenas aprēķins'!$E$22="Jā",IFERROR(ROUND(O199/(24*'Vispārīgā informācija'!$D$41)*$J$175,2),""),"")</f>
        <v/>
      </c>
      <c r="K199" s="31" t="str">
        <f>IF('Cenas aprēķins'!$F$22="Jā",IFERROR(ROUND(O199/(24*'Vispārīgā informācija'!$D$41)*$K$175,2),""),"")</f>
        <v/>
      </c>
      <c r="L199" s="31" t="str">
        <f>IF('Cenas aprēķins'!$G$22="Jā",IFERROR(ROUND(O199/'Vispārīgā informācija'!$D$41,2),""),"")</f>
        <v/>
      </c>
      <c r="M199" s="31" t="str">
        <f>IF('Cenas aprēķins'!$H$22="Jā",IFERROR(ROUND(H199/I199/12,2),""),"")</f>
        <v/>
      </c>
      <c r="N199" s="32" t="str">
        <f>IF('Cenas aprēķins'!$I$22="Jā",IFERROR(ROUND(O199/(24*'Vispārīgā informācija'!$D$41)*$N$175,2),""),"")</f>
        <v/>
      </c>
      <c r="O199" s="223" t="str">
        <f t="shared" si="10"/>
        <v/>
      </c>
    </row>
    <row r="200" spans="2:15" ht="15.5" hidden="1" outlineLevel="2" x14ac:dyDescent="0.35">
      <c r="B200" s="110">
        <v>23</v>
      </c>
      <c r="C200" s="297"/>
      <c r="D200" s="297"/>
      <c r="E200" s="298"/>
      <c r="F200" s="299"/>
      <c r="G200" s="297"/>
      <c r="H200" s="31">
        <f t="shared" si="9"/>
        <v>0</v>
      </c>
      <c r="I200" s="297"/>
      <c r="J200" s="31" t="str">
        <f>IF('Cenas aprēķins'!$E$22="Jā",IFERROR(ROUND(O200/(24*'Vispārīgā informācija'!$D$41)*$J$175,2),""),"")</f>
        <v/>
      </c>
      <c r="K200" s="31" t="str">
        <f>IF('Cenas aprēķins'!$F$22="Jā",IFERROR(ROUND(O200/(24*'Vispārīgā informācija'!$D$41)*$K$175,2),""),"")</f>
        <v/>
      </c>
      <c r="L200" s="31" t="str">
        <f>IF('Cenas aprēķins'!$G$22="Jā",IFERROR(ROUND(O200/'Vispārīgā informācija'!$D$41,2),""),"")</f>
        <v/>
      </c>
      <c r="M200" s="31" t="str">
        <f>IF('Cenas aprēķins'!$H$22="Jā",IFERROR(ROUND(H200/I200/12,2),""),"")</f>
        <v/>
      </c>
      <c r="N200" s="32" t="str">
        <f>IF('Cenas aprēķins'!$I$22="Jā",IFERROR(ROUND(O200/(24*'Vispārīgā informācija'!$D$41)*$N$175,2),""),"")</f>
        <v/>
      </c>
      <c r="O200" s="223" t="str">
        <f t="shared" si="10"/>
        <v/>
      </c>
    </row>
    <row r="201" spans="2:15" ht="15.5" hidden="1" outlineLevel="2" x14ac:dyDescent="0.35">
      <c r="B201" s="110">
        <v>24</v>
      </c>
      <c r="C201" s="297"/>
      <c r="D201" s="297"/>
      <c r="E201" s="298"/>
      <c r="F201" s="299"/>
      <c r="G201" s="297"/>
      <c r="H201" s="31">
        <f t="shared" si="9"/>
        <v>0</v>
      </c>
      <c r="I201" s="297"/>
      <c r="J201" s="31" t="str">
        <f>IF('Cenas aprēķins'!$E$22="Jā",IFERROR(ROUND(O201/(24*'Vispārīgā informācija'!$D$41)*$J$175,2),""),"")</f>
        <v/>
      </c>
      <c r="K201" s="31" t="str">
        <f>IF('Cenas aprēķins'!$F$22="Jā",IFERROR(ROUND(O201/(24*'Vispārīgā informācija'!$D$41)*$K$175,2),""),"")</f>
        <v/>
      </c>
      <c r="L201" s="31" t="str">
        <f>IF('Cenas aprēķins'!$G$22="Jā",IFERROR(ROUND(O201/'Vispārīgā informācija'!$D$41,2),""),"")</f>
        <v/>
      </c>
      <c r="M201" s="31" t="str">
        <f>IF('Cenas aprēķins'!$H$22="Jā",IFERROR(ROUND(H201/I201/12,2),""),"")</f>
        <v/>
      </c>
      <c r="N201" s="32" t="str">
        <f>IF('Cenas aprēķins'!$I$22="Jā",IFERROR(ROUND(O201/(24*'Vispārīgā informācija'!$D$41)*$N$175,2),""),"")</f>
        <v/>
      </c>
      <c r="O201" s="223" t="str">
        <f t="shared" si="10"/>
        <v/>
      </c>
    </row>
    <row r="202" spans="2:15" ht="15.5" hidden="1" outlineLevel="2" x14ac:dyDescent="0.35">
      <c r="B202" s="110">
        <v>25</v>
      </c>
      <c r="C202" s="297"/>
      <c r="D202" s="297"/>
      <c r="E202" s="298"/>
      <c r="F202" s="299"/>
      <c r="G202" s="297"/>
      <c r="H202" s="31">
        <f t="shared" si="9"/>
        <v>0</v>
      </c>
      <c r="I202" s="297"/>
      <c r="J202" s="31" t="str">
        <f>IF('Cenas aprēķins'!$E$22="Jā",IFERROR(ROUND(O202/(24*'Vispārīgā informācija'!$D$41)*$J$175,2),""),"")</f>
        <v/>
      </c>
      <c r="K202" s="31" t="str">
        <f>IF('Cenas aprēķins'!$F$22="Jā",IFERROR(ROUND(O202/(24*'Vispārīgā informācija'!$D$41)*$K$175,2),""),"")</f>
        <v/>
      </c>
      <c r="L202" s="31" t="str">
        <f>IF('Cenas aprēķins'!$G$22="Jā",IFERROR(ROUND(O202/'Vispārīgā informācija'!$D$41,2),""),"")</f>
        <v/>
      </c>
      <c r="M202" s="31" t="str">
        <f>IF('Cenas aprēķins'!$H$22="Jā",IFERROR(ROUND(H202/I202/12,2),""),"")</f>
        <v/>
      </c>
      <c r="N202" s="32" t="str">
        <f>IF('Cenas aprēķins'!$I$22="Jā",IFERROR(ROUND(O202/(24*'Vispārīgā informācija'!$D$41)*$N$175,2),""),"")</f>
        <v/>
      </c>
      <c r="O202" s="223" t="str">
        <f t="shared" si="10"/>
        <v/>
      </c>
    </row>
    <row r="203" spans="2:15" ht="15.5" hidden="1" outlineLevel="2" x14ac:dyDescent="0.35">
      <c r="B203" s="110">
        <v>26</v>
      </c>
      <c r="C203" s="297"/>
      <c r="D203" s="297"/>
      <c r="E203" s="298"/>
      <c r="F203" s="299"/>
      <c r="G203" s="297"/>
      <c r="H203" s="31">
        <f t="shared" si="9"/>
        <v>0</v>
      </c>
      <c r="I203" s="297"/>
      <c r="J203" s="31" t="str">
        <f>IF('Cenas aprēķins'!$E$22="Jā",IFERROR(ROUND(O203/(24*'Vispārīgā informācija'!$D$41)*$J$175,2),""),"")</f>
        <v/>
      </c>
      <c r="K203" s="31" t="str">
        <f>IF('Cenas aprēķins'!$F$22="Jā",IFERROR(ROUND(O203/(24*'Vispārīgā informācija'!$D$41)*$K$175,2),""),"")</f>
        <v/>
      </c>
      <c r="L203" s="31" t="str">
        <f>IF('Cenas aprēķins'!$G$22="Jā",IFERROR(ROUND(O203/'Vispārīgā informācija'!$D$41,2),""),"")</f>
        <v/>
      </c>
      <c r="M203" s="31" t="str">
        <f>IF('Cenas aprēķins'!$H$22="Jā",IFERROR(ROUND(H203/I203/12,2),""),"")</f>
        <v/>
      </c>
      <c r="N203" s="32" t="str">
        <f>IF('Cenas aprēķins'!$I$22="Jā",IFERROR(ROUND(O203/(24*'Vispārīgā informācija'!$D$41)*$N$175,2),""),"")</f>
        <v/>
      </c>
      <c r="O203" s="223" t="str">
        <f t="shared" si="10"/>
        <v/>
      </c>
    </row>
    <row r="204" spans="2:15" ht="15.5" hidden="1" outlineLevel="2" x14ac:dyDescent="0.35">
      <c r="B204" s="110">
        <v>27</v>
      </c>
      <c r="C204" s="297"/>
      <c r="D204" s="297"/>
      <c r="E204" s="298"/>
      <c r="F204" s="299"/>
      <c r="G204" s="297"/>
      <c r="H204" s="31">
        <f t="shared" si="9"/>
        <v>0</v>
      </c>
      <c r="I204" s="297"/>
      <c r="J204" s="31" t="str">
        <f>IF('Cenas aprēķins'!$E$22="Jā",IFERROR(ROUND(O204/(24*'Vispārīgā informācija'!$D$41)*$J$175,2),""),"")</f>
        <v/>
      </c>
      <c r="K204" s="31" t="str">
        <f>IF('Cenas aprēķins'!$F$22="Jā",IFERROR(ROUND(O204/(24*'Vispārīgā informācija'!$D$41)*$K$175,2),""),"")</f>
        <v/>
      </c>
      <c r="L204" s="31" t="str">
        <f>IF('Cenas aprēķins'!$G$22="Jā",IFERROR(ROUND(O204/'Vispārīgā informācija'!$D$41,2),""),"")</f>
        <v/>
      </c>
      <c r="M204" s="31" t="str">
        <f>IF('Cenas aprēķins'!$H$22="Jā",IFERROR(ROUND(H204/I204/12,2),""),"")</f>
        <v/>
      </c>
      <c r="N204" s="32" t="str">
        <f>IF('Cenas aprēķins'!$I$22="Jā",IFERROR(ROUND(O204/(24*'Vispārīgā informācija'!$D$41)*$N$175,2),""),"")</f>
        <v/>
      </c>
      <c r="O204" s="223" t="str">
        <f t="shared" si="10"/>
        <v/>
      </c>
    </row>
    <row r="205" spans="2:15" ht="15.5" hidden="1" outlineLevel="2" x14ac:dyDescent="0.35">
      <c r="B205" s="110">
        <v>28</v>
      </c>
      <c r="C205" s="297"/>
      <c r="D205" s="297"/>
      <c r="E205" s="298"/>
      <c r="F205" s="299"/>
      <c r="G205" s="297"/>
      <c r="H205" s="31">
        <f t="shared" si="9"/>
        <v>0</v>
      </c>
      <c r="I205" s="297"/>
      <c r="J205" s="31" t="str">
        <f>IF('Cenas aprēķins'!$E$22="Jā",IFERROR(ROUND(O205/(24*'Vispārīgā informācija'!$D$41)*$J$175,2),""),"")</f>
        <v/>
      </c>
      <c r="K205" s="31" t="str">
        <f>IF('Cenas aprēķins'!$F$22="Jā",IFERROR(ROUND(O205/(24*'Vispārīgā informācija'!$D$41)*$K$175,2),""),"")</f>
        <v/>
      </c>
      <c r="L205" s="31" t="str">
        <f>IF('Cenas aprēķins'!$G$22="Jā",IFERROR(ROUND(O205/'Vispārīgā informācija'!$D$41,2),""),"")</f>
        <v/>
      </c>
      <c r="M205" s="31" t="str">
        <f>IF('Cenas aprēķins'!$H$22="Jā",IFERROR(ROUND(H205/I205/12,2),""),"")</f>
        <v/>
      </c>
      <c r="N205" s="32" t="str">
        <f>IF('Cenas aprēķins'!$I$22="Jā",IFERROR(ROUND(O205/(24*'Vispārīgā informācija'!$D$41)*$N$175,2),""),"")</f>
        <v/>
      </c>
      <c r="O205" s="223" t="str">
        <f t="shared" si="10"/>
        <v/>
      </c>
    </row>
    <row r="206" spans="2:15" ht="15.5" hidden="1" outlineLevel="2" x14ac:dyDescent="0.35">
      <c r="B206" s="110">
        <v>29</v>
      </c>
      <c r="C206" s="297"/>
      <c r="D206" s="297"/>
      <c r="E206" s="298"/>
      <c r="F206" s="299"/>
      <c r="G206" s="297"/>
      <c r="H206" s="31">
        <f t="shared" si="9"/>
        <v>0</v>
      </c>
      <c r="I206" s="297"/>
      <c r="J206" s="31" t="str">
        <f>IF('Cenas aprēķins'!$E$22="Jā",IFERROR(ROUND(O206/(24*'Vispārīgā informācija'!$D$41)*$J$175,2),""),"")</f>
        <v/>
      </c>
      <c r="K206" s="31" t="str">
        <f>IF('Cenas aprēķins'!$F$22="Jā",IFERROR(ROUND(O206/(24*'Vispārīgā informācija'!$D$41)*$K$175,2),""),"")</f>
        <v/>
      </c>
      <c r="L206" s="31" t="str">
        <f>IF('Cenas aprēķins'!$G$22="Jā",IFERROR(ROUND(O206/'Vispārīgā informācija'!$D$41,2),""),"")</f>
        <v/>
      </c>
      <c r="M206" s="31" t="str">
        <f>IF('Cenas aprēķins'!$H$22="Jā",IFERROR(ROUND(H206/I206/12,2),""),"")</f>
        <v/>
      </c>
      <c r="N206" s="32" t="str">
        <f>IF('Cenas aprēķins'!$I$22="Jā",IFERROR(ROUND(O206/(24*'Vispārīgā informācija'!$D$41)*$N$175,2),""),"")</f>
        <v/>
      </c>
      <c r="O206" s="223" t="str">
        <f t="shared" si="10"/>
        <v/>
      </c>
    </row>
    <row r="207" spans="2:15" ht="15.5" outlineLevel="1" collapsed="1" x14ac:dyDescent="0.35">
      <c r="B207" s="110">
        <v>30</v>
      </c>
      <c r="C207" s="297"/>
      <c r="D207" s="297"/>
      <c r="E207" s="298"/>
      <c r="F207" s="299"/>
      <c r="G207" s="297"/>
      <c r="H207" s="31">
        <f t="shared" si="9"/>
        <v>0</v>
      </c>
      <c r="I207" s="297"/>
      <c r="J207" s="31" t="str">
        <f>IF('Cenas aprēķins'!$E$22="Jā",IFERROR(ROUND(O207/(24*'Vispārīgā informācija'!$D$41)*$J$175,2),""),"")</f>
        <v/>
      </c>
      <c r="K207" s="31" t="str">
        <f>IF('Cenas aprēķins'!$F$22="Jā",IFERROR(ROUND(O207/(24*'Vispārīgā informācija'!$D$41)*$K$175,2),""),"")</f>
        <v/>
      </c>
      <c r="L207" s="31" t="str">
        <f>IF('Cenas aprēķins'!$G$22="Jā",IFERROR(ROUND(O207/'Vispārīgā informācija'!$D$41,2),""),"")</f>
        <v/>
      </c>
      <c r="M207" s="31" t="str">
        <f>IF('Cenas aprēķins'!$H$22="Jā",IFERROR(ROUND(H207/I207/12,2),""),"")</f>
        <v/>
      </c>
      <c r="N207" s="32" t="str">
        <f>IF('Cenas aprēķins'!$I$22="Jā",IFERROR(ROUND(O207/(24*'Vispārīgā informācija'!$D$41)*$N$175,2),""),"")</f>
        <v/>
      </c>
      <c r="O207" s="223" t="str">
        <f t="shared" si="10"/>
        <v/>
      </c>
    </row>
    <row r="208" spans="2:15" ht="15.5" hidden="1" outlineLevel="2" x14ac:dyDescent="0.35">
      <c r="B208" s="110">
        <v>31</v>
      </c>
      <c r="C208" s="297"/>
      <c r="D208" s="297"/>
      <c r="E208" s="298"/>
      <c r="F208" s="299"/>
      <c r="G208" s="297"/>
      <c r="H208" s="31">
        <f t="shared" si="9"/>
        <v>0</v>
      </c>
      <c r="I208" s="297"/>
      <c r="J208" s="31" t="str">
        <f>IF('Cenas aprēķins'!$E$22="Jā",IFERROR(ROUND(O208/(24*'Vispārīgā informācija'!$D$41)*$J$175,2),""),"")</f>
        <v/>
      </c>
      <c r="K208" s="31" t="str">
        <f>IF('Cenas aprēķins'!$F$22="Jā",IFERROR(ROUND(O208/(24*'Vispārīgā informācija'!$D$41)*$K$175,2),""),"")</f>
        <v/>
      </c>
      <c r="L208" s="31" t="str">
        <f>IF('Cenas aprēķins'!$G$22="Jā",IFERROR(ROUND(O208/'Vispārīgā informācija'!$D$41,2),""),"")</f>
        <v/>
      </c>
      <c r="M208" s="31" t="str">
        <f>IF('Cenas aprēķins'!$H$22="Jā",IFERROR(ROUND(H208/I208/12,2),""),"")</f>
        <v/>
      </c>
      <c r="N208" s="32" t="str">
        <f>IF('Cenas aprēķins'!$I$22="Jā",IFERROR(ROUND(O208/(24*'Vispārīgā informācija'!$D$41)*$N$175,2),""),"")</f>
        <v/>
      </c>
      <c r="O208" s="223" t="str">
        <f t="shared" si="10"/>
        <v/>
      </c>
    </row>
    <row r="209" spans="2:15" ht="15.5" hidden="1" outlineLevel="2" x14ac:dyDescent="0.35">
      <c r="B209" s="110">
        <v>32</v>
      </c>
      <c r="C209" s="297"/>
      <c r="D209" s="297"/>
      <c r="E209" s="298"/>
      <c r="F209" s="299"/>
      <c r="G209" s="297"/>
      <c r="H209" s="31">
        <f t="shared" si="9"/>
        <v>0</v>
      </c>
      <c r="I209" s="297"/>
      <c r="J209" s="31" t="str">
        <f>IF('Cenas aprēķins'!$E$22="Jā",IFERROR(ROUND(O209/(24*'Vispārīgā informācija'!$D$41)*$J$175,2),""),"")</f>
        <v/>
      </c>
      <c r="K209" s="31" t="str">
        <f>IF('Cenas aprēķins'!$F$22="Jā",IFERROR(ROUND(O209/(24*'Vispārīgā informācija'!$D$41)*$K$175,2),""),"")</f>
        <v/>
      </c>
      <c r="L209" s="31" t="str">
        <f>IF('Cenas aprēķins'!$G$22="Jā",IFERROR(ROUND(O209/'Vispārīgā informācija'!$D$41,2),""),"")</f>
        <v/>
      </c>
      <c r="M209" s="31" t="str">
        <f>IF('Cenas aprēķins'!$H$22="Jā",IFERROR(ROUND(H209/I209/12,2),""),"")</f>
        <v/>
      </c>
      <c r="N209" s="32" t="str">
        <f>IF('Cenas aprēķins'!$I$22="Jā",IFERROR(ROUND(O209/(24*'Vispārīgā informācija'!$D$41)*$N$175,2),""),"")</f>
        <v/>
      </c>
      <c r="O209" s="223" t="str">
        <f t="shared" si="10"/>
        <v/>
      </c>
    </row>
    <row r="210" spans="2:15" ht="15.5" hidden="1" outlineLevel="2" x14ac:dyDescent="0.35">
      <c r="B210" s="110">
        <v>33</v>
      </c>
      <c r="C210" s="297"/>
      <c r="D210" s="297"/>
      <c r="E210" s="298"/>
      <c r="F210" s="299"/>
      <c r="G210" s="297"/>
      <c r="H210" s="31">
        <f t="shared" si="9"/>
        <v>0</v>
      </c>
      <c r="I210" s="297"/>
      <c r="J210" s="31" t="str">
        <f>IF('Cenas aprēķins'!$E$22="Jā",IFERROR(ROUND(O210/(24*'Vispārīgā informācija'!$D$41)*$J$175,2),""),"")</f>
        <v/>
      </c>
      <c r="K210" s="31" t="str">
        <f>IF('Cenas aprēķins'!$F$22="Jā",IFERROR(ROUND(O210/(24*'Vispārīgā informācija'!$D$41)*$K$175,2),""),"")</f>
        <v/>
      </c>
      <c r="L210" s="31" t="str">
        <f>IF('Cenas aprēķins'!$G$22="Jā",IFERROR(ROUND(O210/'Vispārīgā informācija'!$D$41,2),""),"")</f>
        <v/>
      </c>
      <c r="M210" s="31" t="str">
        <f>IF('Cenas aprēķins'!$H$22="Jā",IFERROR(ROUND(H210/I210/12,2),""),"")</f>
        <v/>
      </c>
      <c r="N210" s="32" t="str">
        <f>IF('Cenas aprēķins'!$I$22="Jā",IFERROR(ROUND(O210/(24*'Vispārīgā informācija'!$D$41)*$N$175,2),""),"")</f>
        <v/>
      </c>
      <c r="O210" s="223" t="str">
        <f t="shared" si="10"/>
        <v/>
      </c>
    </row>
    <row r="211" spans="2:15" ht="15.5" hidden="1" outlineLevel="2" x14ac:dyDescent="0.35">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5" hidden="1" outlineLevel="2" x14ac:dyDescent="0.35">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5" hidden="1" outlineLevel="2" x14ac:dyDescent="0.35">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5" hidden="1" outlineLevel="2" x14ac:dyDescent="0.35">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5" hidden="1" outlineLevel="2" x14ac:dyDescent="0.35">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5" hidden="1" outlineLevel="2" x14ac:dyDescent="0.35">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5" outlineLevel="1" collapsed="1" x14ac:dyDescent="0.35">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5" hidden="1" outlineLevel="2" x14ac:dyDescent="0.35">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5" hidden="1" outlineLevel="2" x14ac:dyDescent="0.35">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5" hidden="1" outlineLevel="2" x14ac:dyDescent="0.35">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5" hidden="1" outlineLevel="2" x14ac:dyDescent="0.35">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5" hidden="1" outlineLevel="2" x14ac:dyDescent="0.35">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5" hidden="1" outlineLevel="2" x14ac:dyDescent="0.35">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5" hidden="1" outlineLevel="2" x14ac:dyDescent="0.35">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5" hidden="1" outlineLevel="2" x14ac:dyDescent="0.35">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5" hidden="1" outlineLevel="2" x14ac:dyDescent="0.35">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5" outlineLevel="1" collapsed="1" x14ac:dyDescent="0.35">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5" hidden="1" outlineLevel="2" x14ac:dyDescent="0.35">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5" hidden="1" outlineLevel="2" x14ac:dyDescent="0.35">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5" hidden="1" outlineLevel="2" x14ac:dyDescent="0.35">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5" hidden="1" outlineLevel="2" x14ac:dyDescent="0.35">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5" hidden="1" outlineLevel="2" x14ac:dyDescent="0.35">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5" hidden="1" outlineLevel="2" x14ac:dyDescent="0.35">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5" hidden="1" outlineLevel="2" x14ac:dyDescent="0.35">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5" hidden="1" outlineLevel="2" x14ac:dyDescent="0.35">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5" hidden="1" outlineLevel="2" x14ac:dyDescent="0.35">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5" outlineLevel="1" collapsed="1" x14ac:dyDescent="0.35">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5" hidden="1" outlineLevel="2" x14ac:dyDescent="0.35">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5" hidden="1" outlineLevel="2" x14ac:dyDescent="0.35">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5" hidden="1" outlineLevel="2" x14ac:dyDescent="0.35">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5" hidden="1" outlineLevel="2" x14ac:dyDescent="0.35">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5" hidden="1" outlineLevel="2" x14ac:dyDescent="0.35">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5" hidden="1" outlineLevel="2" x14ac:dyDescent="0.35">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5" hidden="1" outlineLevel="2" x14ac:dyDescent="0.35">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5" hidden="1" outlineLevel="2" x14ac:dyDescent="0.35">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5" hidden="1" outlineLevel="2" x14ac:dyDescent="0.35">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5" outlineLevel="1" collapsed="1" x14ac:dyDescent="0.35">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5" hidden="1" outlineLevel="2" x14ac:dyDescent="0.35">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5" hidden="1" outlineLevel="2" x14ac:dyDescent="0.35">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5" hidden="1" outlineLevel="2" x14ac:dyDescent="0.35">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5" hidden="1" outlineLevel="2" x14ac:dyDescent="0.35">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5" hidden="1" outlineLevel="2" x14ac:dyDescent="0.35">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5" hidden="1" outlineLevel="2" x14ac:dyDescent="0.35">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5" hidden="1" outlineLevel="2" x14ac:dyDescent="0.35">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5" hidden="1" outlineLevel="2" x14ac:dyDescent="0.35">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5" hidden="1" outlineLevel="2" x14ac:dyDescent="0.35">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5" outlineLevel="1" collapsed="1" x14ac:dyDescent="0.35">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5" hidden="1" outlineLevel="2" x14ac:dyDescent="0.35">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5" hidden="1" outlineLevel="2" x14ac:dyDescent="0.35">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5" hidden="1" outlineLevel="2" x14ac:dyDescent="0.35">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5" hidden="1" outlineLevel="2" x14ac:dyDescent="0.35">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5" hidden="1" outlineLevel="2" x14ac:dyDescent="0.35">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5" hidden="1" outlineLevel="2" x14ac:dyDescent="0.35">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5" hidden="1" outlineLevel="2" x14ac:dyDescent="0.35">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5" hidden="1" outlineLevel="2" x14ac:dyDescent="0.35">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5" hidden="1" outlineLevel="2" x14ac:dyDescent="0.35">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5" outlineLevel="1" collapsed="1" x14ac:dyDescent="0.35">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5" hidden="1" outlineLevel="2" x14ac:dyDescent="0.35">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5" hidden="1" outlineLevel="2" x14ac:dyDescent="0.35">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5" hidden="1" outlineLevel="2" x14ac:dyDescent="0.35">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5" hidden="1" outlineLevel="2" x14ac:dyDescent="0.35">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5" hidden="1" outlineLevel="2" x14ac:dyDescent="0.35">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5" hidden="1" outlineLevel="2" x14ac:dyDescent="0.35">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5" hidden="1" outlineLevel="2" x14ac:dyDescent="0.35">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5" hidden="1" outlineLevel="2" x14ac:dyDescent="0.35">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5" hidden="1" outlineLevel="2" x14ac:dyDescent="0.35">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5" outlineLevel="1" collapsed="1" x14ac:dyDescent="0.35">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5" hidden="1" outlineLevel="2" x14ac:dyDescent="0.35">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5" hidden="1" outlineLevel="2" x14ac:dyDescent="0.35">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5" hidden="1" outlineLevel="2" x14ac:dyDescent="0.35">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5" hidden="1" outlineLevel="2" x14ac:dyDescent="0.35">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5" hidden="1" outlineLevel="2" x14ac:dyDescent="0.35">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5" hidden="1" outlineLevel="2" x14ac:dyDescent="0.35">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5" hidden="1" outlineLevel="2" x14ac:dyDescent="0.35">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5" hidden="1" outlineLevel="2" x14ac:dyDescent="0.35">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5" hidden="1" outlineLevel="2" x14ac:dyDescent="0.35">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5" outlineLevel="1" collapsed="1" x14ac:dyDescent="0.35">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5" hidden="1" outlineLevel="2" x14ac:dyDescent="0.35">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5" hidden="1" outlineLevel="2" x14ac:dyDescent="0.35">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5" hidden="1" outlineLevel="2" x14ac:dyDescent="0.35">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5" hidden="1" outlineLevel="2" x14ac:dyDescent="0.35">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5" hidden="1" outlineLevel="2" x14ac:dyDescent="0.35">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5" hidden="1" outlineLevel="2" x14ac:dyDescent="0.35">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5" hidden="1" outlineLevel="2" x14ac:dyDescent="0.35">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5" hidden="1" outlineLevel="2" x14ac:dyDescent="0.35">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5" hidden="1" outlineLevel="2" x14ac:dyDescent="0.35">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5" outlineLevel="1" collapsed="1" x14ac:dyDescent="0.35">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5" hidden="1" outlineLevel="2" x14ac:dyDescent="0.35">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5" hidden="1" outlineLevel="2" x14ac:dyDescent="0.35">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5" hidden="1" outlineLevel="2" x14ac:dyDescent="0.35">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5" hidden="1" outlineLevel="2" x14ac:dyDescent="0.35">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5" hidden="1" outlineLevel="2" x14ac:dyDescent="0.35">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5" hidden="1" outlineLevel="2" x14ac:dyDescent="0.35">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5" hidden="1" outlineLevel="2" x14ac:dyDescent="0.35">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5" hidden="1" outlineLevel="2" x14ac:dyDescent="0.35">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5" hidden="1" outlineLevel="2" x14ac:dyDescent="0.35">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5" outlineLevel="1" collapsed="1" x14ac:dyDescent="0.35">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5" hidden="1" outlineLevel="2" x14ac:dyDescent="0.35">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5" hidden="1" outlineLevel="2" x14ac:dyDescent="0.35">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5" hidden="1" outlineLevel="2" x14ac:dyDescent="0.35">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5" hidden="1" outlineLevel="2" x14ac:dyDescent="0.35">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5" hidden="1" outlineLevel="2" x14ac:dyDescent="0.35">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5" hidden="1" outlineLevel="2" x14ac:dyDescent="0.35">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5" hidden="1" outlineLevel="2" x14ac:dyDescent="0.35">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5" hidden="1" outlineLevel="2" x14ac:dyDescent="0.35">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5" hidden="1" outlineLevel="2" x14ac:dyDescent="0.35">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5" outlineLevel="1" collapsed="1" x14ac:dyDescent="0.35">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5" hidden="1" outlineLevel="2" x14ac:dyDescent="0.35">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5" hidden="1" outlineLevel="2" x14ac:dyDescent="0.35">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5" hidden="1" outlineLevel="2" x14ac:dyDescent="0.35">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5" hidden="1" outlineLevel="2" x14ac:dyDescent="0.35">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5" hidden="1" outlineLevel="2" x14ac:dyDescent="0.35">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5" hidden="1" outlineLevel="2" x14ac:dyDescent="0.35">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5" hidden="1" outlineLevel="2" x14ac:dyDescent="0.35">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5" hidden="1" outlineLevel="2" x14ac:dyDescent="0.35">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5" hidden="1" outlineLevel="2" x14ac:dyDescent="0.35">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 hidden="1" outlineLevel="2" thickBot="1" x14ac:dyDescent="0.4">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5" x14ac:dyDescent="0.35">
      <c r="B328" s="41"/>
      <c r="C328" s="41"/>
      <c r="D328" s="41"/>
      <c r="E328" s="41"/>
      <c r="F328" s="41"/>
      <c r="G328" s="41"/>
      <c r="H328" s="41"/>
      <c r="I328" s="41"/>
      <c r="J328" s="41"/>
      <c r="K328" s="41"/>
      <c r="L328" s="41"/>
      <c r="M328" s="41"/>
      <c r="N328" s="41"/>
      <c r="O328" s="41"/>
    </row>
    <row r="329" spans="2:15" ht="15.5" x14ac:dyDescent="0.35">
      <c r="B329" s="41"/>
      <c r="C329" s="41"/>
      <c r="D329" s="41"/>
      <c r="E329" s="41"/>
      <c r="F329" s="41"/>
      <c r="G329" s="41"/>
      <c r="H329" s="41"/>
      <c r="I329" s="41"/>
      <c r="J329" s="41"/>
      <c r="K329" s="41"/>
      <c r="L329" s="41"/>
      <c r="M329" s="41"/>
      <c r="N329" s="41"/>
      <c r="O329" s="41"/>
    </row>
    <row r="330" spans="2:15" ht="15.5" x14ac:dyDescent="0.35">
      <c r="B330" s="41"/>
      <c r="C330" s="41"/>
      <c r="D330" s="41"/>
      <c r="E330" s="41"/>
      <c r="F330" s="41"/>
      <c r="G330" s="41"/>
      <c r="H330" s="41"/>
      <c r="I330" s="41"/>
      <c r="J330" s="41"/>
      <c r="K330" s="41"/>
      <c r="L330" s="41"/>
      <c r="M330" s="41"/>
      <c r="N330" s="41"/>
      <c r="O330" s="41"/>
    </row>
    <row r="331" spans="2:15" ht="15.5" x14ac:dyDescent="0.35">
      <c r="B331" s="41"/>
      <c r="C331" s="41"/>
      <c r="D331" s="41"/>
      <c r="E331" s="41"/>
      <c r="F331" s="41"/>
      <c r="G331" s="41"/>
      <c r="H331" s="41"/>
      <c r="I331" s="41"/>
      <c r="J331" s="41"/>
      <c r="K331" s="41"/>
      <c r="L331" s="41"/>
      <c r="M331" s="41"/>
      <c r="N331" s="41"/>
      <c r="O331" s="41"/>
    </row>
    <row r="332" spans="2:15" ht="15.5" x14ac:dyDescent="0.35">
      <c r="B332" s="41"/>
      <c r="C332" s="41"/>
      <c r="D332" s="41"/>
      <c r="E332" s="41"/>
      <c r="F332" s="41"/>
      <c r="G332" s="41"/>
      <c r="H332" s="41"/>
      <c r="I332" s="41"/>
      <c r="J332" s="41"/>
      <c r="K332" s="41"/>
      <c r="L332" s="41"/>
      <c r="M332" s="41"/>
      <c r="N332" s="41"/>
      <c r="O332" s="41"/>
    </row>
    <row r="333" spans="2:15" ht="15.5" x14ac:dyDescent="0.35">
      <c r="B333" s="41"/>
      <c r="C333" s="41"/>
      <c r="D333" s="41"/>
      <c r="E333" s="41"/>
      <c r="F333" s="41"/>
      <c r="G333" s="41"/>
      <c r="H333" s="41"/>
      <c r="I333" s="41"/>
      <c r="J333" s="41"/>
      <c r="K333" s="41"/>
      <c r="L333" s="41"/>
      <c r="M333" s="41"/>
      <c r="N333" s="41"/>
      <c r="O333" s="41"/>
    </row>
    <row r="334" spans="2:15" ht="15.5" x14ac:dyDescent="0.35">
      <c r="B334" s="41"/>
      <c r="C334" s="41"/>
      <c r="D334" s="41"/>
      <c r="E334" s="41"/>
      <c r="F334" s="41"/>
      <c r="G334" s="41"/>
      <c r="H334" s="41"/>
      <c r="I334" s="41"/>
      <c r="J334" s="41"/>
      <c r="K334" s="41"/>
      <c r="L334" s="41"/>
      <c r="M334" s="41"/>
      <c r="N334" s="41"/>
      <c r="O334" s="41"/>
    </row>
    <row r="335" spans="2:15" ht="15.5" x14ac:dyDescent="0.35">
      <c r="B335" s="41"/>
      <c r="C335" s="41"/>
      <c r="D335" s="41"/>
      <c r="E335" s="41"/>
      <c r="F335" s="41"/>
      <c r="G335" s="41"/>
      <c r="H335" s="41"/>
      <c r="I335" s="41"/>
      <c r="J335" s="41"/>
      <c r="K335" s="41"/>
      <c r="L335" s="41"/>
      <c r="M335" s="41"/>
      <c r="N335" s="41"/>
      <c r="O335" s="41"/>
    </row>
    <row r="336" spans="2:15" ht="15.5" x14ac:dyDescent="0.35">
      <c r="B336" s="41"/>
      <c r="C336" s="41"/>
      <c r="D336" s="41"/>
      <c r="E336" s="41"/>
      <c r="F336" s="41"/>
      <c r="G336" s="41"/>
      <c r="H336" s="41"/>
      <c r="I336" s="41"/>
      <c r="J336" s="41"/>
      <c r="K336" s="41"/>
      <c r="L336" s="41"/>
      <c r="M336" s="41"/>
      <c r="N336" s="41"/>
      <c r="O336" s="41"/>
    </row>
    <row r="337" spans="2:15" ht="15.5" x14ac:dyDescent="0.35">
      <c r="B337" s="41"/>
      <c r="C337" s="41"/>
      <c r="D337" s="41"/>
      <c r="E337" s="41"/>
      <c r="F337" s="41"/>
      <c r="G337" s="41"/>
      <c r="H337" s="41"/>
      <c r="I337" s="41"/>
      <c r="J337" s="41"/>
      <c r="K337" s="41"/>
      <c r="L337" s="41"/>
      <c r="M337" s="41"/>
      <c r="N337" s="41"/>
      <c r="O337" s="41"/>
    </row>
    <row r="338" spans="2:15" ht="15.5" x14ac:dyDescent="0.35">
      <c r="B338" s="41"/>
      <c r="C338" s="41"/>
      <c r="D338" s="41"/>
      <c r="E338" s="41"/>
      <c r="F338" s="41"/>
      <c r="G338" s="41"/>
      <c r="H338" s="41"/>
      <c r="I338" s="41"/>
      <c r="J338" s="41"/>
      <c r="K338" s="41"/>
      <c r="L338" s="41"/>
      <c r="M338" s="41"/>
      <c r="N338" s="41"/>
      <c r="O338" s="41"/>
    </row>
    <row r="339" spans="2:15" ht="15.5" x14ac:dyDescent="0.35">
      <c r="B339" s="41"/>
      <c r="C339" s="41"/>
      <c r="D339" s="41"/>
      <c r="E339" s="41"/>
      <c r="F339" s="41"/>
      <c r="G339" s="41"/>
      <c r="H339" s="41"/>
      <c r="I339" s="41"/>
      <c r="J339" s="41"/>
      <c r="K339" s="41"/>
      <c r="L339" s="41"/>
      <c r="M339" s="41"/>
      <c r="N339" s="41"/>
      <c r="O339" s="41"/>
    </row>
    <row r="340" spans="2:15" ht="15.5" x14ac:dyDescent="0.35">
      <c r="B340" s="41"/>
      <c r="C340" s="41"/>
      <c r="D340" s="41"/>
      <c r="E340" s="41"/>
      <c r="F340" s="41"/>
      <c r="G340" s="41"/>
      <c r="H340" s="41"/>
      <c r="I340" s="41"/>
      <c r="J340" s="41"/>
      <c r="K340" s="41"/>
      <c r="L340" s="41"/>
      <c r="M340" s="41"/>
      <c r="N340" s="41"/>
      <c r="O340" s="41"/>
    </row>
    <row r="341" spans="2:15" ht="15.5" x14ac:dyDescent="0.35">
      <c r="B341" s="41"/>
      <c r="C341" s="41"/>
      <c r="D341" s="41"/>
      <c r="E341" s="41"/>
      <c r="F341" s="41"/>
      <c r="G341" s="41"/>
      <c r="H341" s="41"/>
      <c r="I341" s="41"/>
      <c r="J341" s="41"/>
      <c r="K341" s="41"/>
      <c r="L341" s="41"/>
      <c r="M341" s="41"/>
      <c r="N341" s="41"/>
      <c r="O341" s="41"/>
    </row>
    <row r="342" spans="2:15" ht="15.5" x14ac:dyDescent="0.35">
      <c r="B342" s="41"/>
      <c r="C342" s="41"/>
      <c r="D342" s="41"/>
      <c r="E342" s="41"/>
      <c r="F342" s="41"/>
      <c r="G342" s="41"/>
      <c r="H342" s="41"/>
      <c r="I342" s="41"/>
      <c r="J342" s="41"/>
      <c r="K342" s="41"/>
      <c r="L342" s="41"/>
      <c r="M342" s="41"/>
      <c r="N342" s="41"/>
      <c r="O342" s="41"/>
    </row>
    <row r="343" spans="2:15" ht="15.5" x14ac:dyDescent="0.35">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C35:K38"/>
    <mergeCell ref="C13:K15"/>
    <mergeCell ref="C41:J41"/>
    <mergeCell ref="G58:G59"/>
    <mergeCell ref="F58:F59"/>
    <mergeCell ref="E58:E59"/>
    <mergeCell ref="D58:D59"/>
    <mergeCell ref="C58:C59"/>
    <mergeCell ref="B58:B59"/>
    <mergeCell ref="B98:H98"/>
    <mergeCell ref="F108:J108"/>
    <mergeCell ref="E108:E110"/>
    <mergeCell ref="D108:D110"/>
    <mergeCell ref="C108:C110"/>
    <mergeCell ref="B108:B110"/>
    <mergeCell ref="C91:K94"/>
    <mergeCell ref="B173:B175"/>
    <mergeCell ref="B141:B143"/>
    <mergeCell ref="C141:C143"/>
    <mergeCell ref="D141:D143"/>
    <mergeCell ref="E141:I141"/>
    <mergeCell ref="I173:I175"/>
    <mergeCell ref="H173:H175"/>
    <mergeCell ref="G173:G175"/>
    <mergeCell ref="F173:F175"/>
    <mergeCell ref="L40:N42"/>
    <mergeCell ref="K97:M99"/>
    <mergeCell ref="E173:E175"/>
    <mergeCell ref="D173:D175"/>
    <mergeCell ref="C173:C175"/>
    <mergeCell ref="J173:N173"/>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topLeftCell="A19" workbookViewId="0">
      <selection activeCell="E27" sqref="E27"/>
    </sheetView>
  </sheetViews>
  <sheetFormatPr defaultColWidth="9.1796875" defaultRowHeight="12.5" outlineLevelRow="2" x14ac:dyDescent="0.25"/>
  <cols>
    <col min="1" max="1" width="11.453125" style="81" customWidth="1"/>
    <col min="2" max="2" width="9.1796875" style="81"/>
    <col min="3" max="3" width="35.81640625" style="81" customWidth="1"/>
    <col min="4" max="4" width="12" style="81" customWidth="1"/>
    <col min="5" max="5" width="11.1796875" style="81" customWidth="1"/>
    <col min="6" max="8" width="9.1796875" style="81"/>
    <col min="9" max="9" width="10" style="81" customWidth="1"/>
    <col min="10" max="16384" width="9.1796875" style="81"/>
  </cols>
  <sheetData>
    <row r="2" spans="1:22" ht="20.5" x14ac:dyDescent="0.45">
      <c r="A2" s="82"/>
      <c r="B2" s="83" t="s">
        <v>10</v>
      </c>
      <c r="C2" s="84" t="str">
        <f>Titullapa!$B$6</f>
        <v>Speciālista konsultācija</v>
      </c>
      <c r="D2" s="82"/>
      <c r="E2" s="82"/>
    </row>
    <row r="3" spans="1:22" ht="20.5" x14ac:dyDescent="0.45">
      <c r="A3" s="82"/>
      <c r="B3" s="83" t="s">
        <v>11</v>
      </c>
      <c r="C3" s="84" t="str">
        <f>Saturs!C11</f>
        <v>III Modulis: Telpu pakalpojuma sniegšanai izmaksas</v>
      </c>
      <c r="D3" s="82"/>
      <c r="E3" s="82"/>
    </row>
    <row r="4" spans="1:22" ht="20.5" x14ac:dyDescent="0.45">
      <c r="A4" s="82"/>
      <c r="B4" s="129" t="s">
        <v>12</v>
      </c>
      <c r="C4" s="84"/>
      <c r="D4" s="82"/>
      <c r="E4" s="82"/>
    </row>
    <row r="5" spans="1:22" ht="20.5" x14ac:dyDescent="0.45">
      <c r="A5" s="82"/>
      <c r="B5" s="82"/>
      <c r="C5" s="82"/>
      <c r="D5" s="82"/>
      <c r="E5" s="82"/>
    </row>
    <row r="6" spans="1:22" ht="17.5" x14ac:dyDescent="0.35">
      <c r="B6" s="88" t="s">
        <v>14</v>
      </c>
    </row>
    <row r="7" spans="1:22" ht="15.5" x14ac:dyDescent="0.35">
      <c r="D7" s="89" t="s">
        <v>15</v>
      </c>
      <c r="E7" s="41" t="s">
        <v>18</v>
      </c>
      <c r="F7" s="41"/>
      <c r="G7" s="41"/>
      <c r="H7" s="41"/>
      <c r="I7" s="41"/>
      <c r="J7" s="41"/>
      <c r="K7" s="41"/>
      <c r="L7" s="41"/>
      <c r="M7" s="41"/>
      <c r="N7" s="41"/>
      <c r="O7" s="41"/>
    </row>
    <row r="8" spans="1:22" ht="15.5" x14ac:dyDescent="0.35">
      <c r="D8" s="90" t="s">
        <v>16</v>
      </c>
      <c r="E8" s="41" t="s">
        <v>270</v>
      </c>
      <c r="F8" s="41"/>
      <c r="G8" s="41"/>
      <c r="H8" s="41"/>
      <c r="I8" s="41"/>
      <c r="J8" s="41"/>
      <c r="K8" s="41"/>
      <c r="L8" s="41"/>
      <c r="M8" s="41"/>
      <c r="N8" s="41"/>
      <c r="O8" s="41"/>
    </row>
    <row r="9" spans="1:22" ht="15.5" x14ac:dyDescent="0.35">
      <c r="D9" s="91" t="s">
        <v>17</v>
      </c>
      <c r="E9" s="41" t="s">
        <v>271</v>
      </c>
      <c r="F9" s="41"/>
      <c r="G9" s="41"/>
      <c r="H9" s="41"/>
      <c r="I9" s="41"/>
      <c r="J9" s="41"/>
      <c r="K9" s="41"/>
      <c r="L9" s="41"/>
      <c r="M9" s="41"/>
      <c r="N9" s="41"/>
      <c r="O9" s="41"/>
    </row>
    <row r="10" spans="1:22" ht="15.5" x14ac:dyDescent="0.35">
      <c r="D10" s="41"/>
      <c r="E10" s="41"/>
      <c r="F10" s="41"/>
      <c r="G10" s="41"/>
      <c r="H10" s="41"/>
      <c r="I10" s="41"/>
      <c r="J10" s="41"/>
      <c r="K10" s="41"/>
      <c r="L10" s="41"/>
      <c r="M10" s="41"/>
      <c r="N10" s="41"/>
      <c r="O10" s="41"/>
    </row>
    <row r="11" spans="1:22" ht="17.5" x14ac:dyDescent="0.35">
      <c r="B11" s="88" t="s">
        <v>49</v>
      </c>
      <c r="D11" s="41"/>
      <c r="E11" s="41"/>
      <c r="F11" s="41"/>
      <c r="G11" s="41"/>
      <c r="H11" s="41"/>
      <c r="I11" s="41"/>
      <c r="J11" s="41"/>
      <c r="K11" s="41"/>
      <c r="L11" s="41"/>
      <c r="M11" s="41"/>
      <c r="N11" s="41"/>
      <c r="O11" s="41"/>
    </row>
    <row r="12" spans="1:22" ht="13" thickBot="1" x14ac:dyDescent="0.3"/>
    <row r="13" spans="1:22" ht="15.5" x14ac:dyDescent="0.35">
      <c r="C13" s="333" t="s">
        <v>291</v>
      </c>
      <c r="D13" s="334"/>
      <c r="E13" s="334"/>
      <c r="F13" s="334"/>
      <c r="G13" s="334"/>
      <c r="H13" s="334"/>
      <c r="I13" s="334"/>
      <c r="J13" s="334"/>
      <c r="K13" s="335"/>
      <c r="L13" s="41"/>
      <c r="M13" s="41"/>
    </row>
    <row r="14" spans="1:22" ht="15.5" x14ac:dyDescent="0.35">
      <c r="C14" s="336"/>
      <c r="D14" s="337"/>
      <c r="E14" s="337"/>
      <c r="F14" s="337"/>
      <c r="G14" s="337"/>
      <c r="H14" s="337"/>
      <c r="I14" s="337"/>
      <c r="J14" s="337"/>
      <c r="K14" s="338"/>
      <c r="L14" s="41"/>
      <c r="M14" s="41"/>
    </row>
    <row r="15" spans="1:22" ht="15.5" x14ac:dyDescent="0.35">
      <c r="C15" s="336"/>
      <c r="D15" s="337"/>
      <c r="E15" s="337"/>
      <c r="F15" s="337"/>
      <c r="G15" s="337"/>
      <c r="H15" s="337"/>
      <c r="I15" s="337"/>
      <c r="J15" s="337"/>
      <c r="K15" s="338"/>
      <c r="L15" s="41"/>
      <c r="M15" s="41"/>
      <c r="O15" s="225"/>
      <c r="P15" s="225"/>
      <c r="Q15" s="225"/>
      <c r="R15" s="225"/>
      <c r="S15" s="225"/>
      <c r="T15" s="225"/>
      <c r="U15" s="225"/>
      <c r="V15" s="225"/>
    </row>
    <row r="16" spans="1:22" ht="15.5" x14ac:dyDescent="0.35">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 thickBot="1" x14ac:dyDescent="0.4">
      <c r="C17" s="339"/>
      <c r="D17" s="340"/>
      <c r="E17" s="340"/>
      <c r="F17" s="340"/>
      <c r="G17" s="340"/>
      <c r="H17" s="340"/>
      <c r="I17" s="340"/>
      <c r="J17" s="340"/>
      <c r="K17" s="341"/>
      <c r="L17" s="41"/>
      <c r="M17" s="41"/>
      <c r="O17" s="225"/>
      <c r="P17" s="225" t="s">
        <v>238</v>
      </c>
      <c r="Q17" s="234">
        <f>H30</f>
        <v>0</v>
      </c>
      <c r="R17" s="234">
        <f t="shared" ref="R17:U17" si="0">I30</f>
        <v>0</v>
      </c>
      <c r="S17" s="234">
        <f t="shared" si="0"/>
        <v>0</v>
      </c>
      <c r="T17" s="234">
        <f t="shared" si="0"/>
        <v>0</v>
      </c>
      <c r="U17" s="234">
        <f t="shared" si="0"/>
        <v>1.6167664670658684</v>
      </c>
      <c r="V17" s="225"/>
    </row>
    <row r="18" spans="1:22" ht="16" thickBot="1" x14ac:dyDescent="0.4">
      <c r="C18" s="41"/>
      <c r="D18" s="41"/>
      <c r="E18" s="41"/>
      <c r="F18" s="41"/>
      <c r="G18" s="41"/>
      <c r="H18" s="41"/>
      <c r="I18" s="41"/>
      <c r="J18" s="41"/>
      <c r="K18" s="41"/>
      <c r="L18" s="41"/>
      <c r="M18" s="41"/>
      <c r="O18" s="225"/>
      <c r="P18" s="225" t="s">
        <v>239</v>
      </c>
      <c r="Q18" s="234">
        <f>IFERROR(VLOOKUP($C$41,$O$43:$T$46,2,0),"")</f>
        <v>0</v>
      </c>
      <c r="R18" s="234">
        <f>IFERROR(VLOOKUP($C$41,$O$43:$T$46,3,0),"")</f>
        <v>0</v>
      </c>
      <c r="S18" s="234">
        <f>IFERROR(VLOOKUP($C$41,$O$43:$T$46,4,0),"")</f>
        <v>0</v>
      </c>
      <c r="T18" s="234">
        <f>IFERROR(VLOOKUP($C$41,$O$43:$T$46,5,0),"")</f>
        <v>0</v>
      </c>
      <c r="U18" s="234">
        <f>IFERROR(VLOOKUP($C$41,$O$43:$T$46,6,0),"")</f>
        <v>0.71856287425149701</v>
      </c>
      <c r="V18" s="225"/>
    </row>
    <row r="19" spans="1:22" ht="16" thickBot="1" x14ac:dyDescent="0.4">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f>IFERROR(VLOOKUP($B$98,$O$103:$T$107,2,0),"")</f>
        <v>0</v>
      </c>
      <c r="R19" s="234">
        <f>IFERROR(VLOOKUP($B$98,$O$103:$T$107,3,0),"")</f>
        <v>0</v>
      </c>
      <c r="S19" s="234">
        <f>IFERROR(VLOOKUP($B$98,$O$103:$T$107,4,0),"")</f>
        <v>0</v>
      </c>
      <c r="T19" s="234">
        <f>IFERROR(VLOOKUP($B$98,$O$103:$T$107,5,0),"")</f>
        <v>0</v>
      </c>
      <c r="U19" s="234">
        <f>IFERROR(VLOOKUP($B$98,$O$103:$T$107,6,0),"")</f>
        <v>0.75</v>
      </c>
      <c r="V19" s="225"/>
    </row>
    <row r="20" spans="1:22" ht="16" thickBot="1" x14ac:dyDescent="0.4">
      <c r="C20" s="41"/>
      <c r="D20" s="41"/>
      <c r="E20" s="41"/>
      <c r="F20" s="41"/>
      <c r="G20" s="41"/>
      <c r="H20" s="199">
        <f>'Cenas aprēķins'!E21</f>
        <v>1</v>
      </c>
      <c r="I20" s="199">
        <f>'Cenas aprēķins'!F21</f>
        <v>0</v>
      </c>
      <c r="J20" s="199">
        <f>'Cenas aprēķins'!G21</f>
        <v>24</v>
      </c>
      <c r="K20" s="199">
        <f>'Cenas aprēķins'!H21</f>
        <v>167</v>
      </c>
      <c r="L20" s="200">
        <f>'Cenas aprēķins'!I21</f>
        <v>1</v>
      </c>
      <c r="M20" s="41"/>
      <c r="O20" s="225"/>
      <c r="P20" s="225"/>
      <c r="Q20" s="225"/>
      <c r="R20" s="225"/>
      <c r="S20" s="225"/>
      <c r="T20" s="225"/>
      <c r="U20" s="225"/>
      <c r="V20" s="225"/>
    </row>
    <row r="21" spans="1:22" ht="18" thickBot="1" x14ac:dyDescent="0.4">
      <c r="C21" s="41"/>
      <c r="D21" s="41"/>
      <c r="E21" s="41"/>
      <c r="F21" s="41"/>
      <c r="G21" s="149" t="s">
        <v>143</v>
      </c>
      <c r="H21" s="45">
        <f>SUM(Q17:Q19)</f>
        <v>0</v>
      </c>
      <c r="I21" s="46">
        <f t="shared" ref="I21:L21" si="1">SUM(R17:R19)</f>
        <v>0</v>
      </c>
      <c r="J21" s="46">
        <f t="shared" si="1"/>
        <v>0</v>
      </c>
      <c r="K21" s="46">
        <f t="shared" si="1"/>
        <v>0</v>
      </c>
      <c r="L21" s="47">
        <f t="shared" si="1"/>
        <v>3.0853293413173652</v>
      </c>
      <c r="M21" s="41"/>
    </row>
    <row r="23" spans="1:22" ht="15.5" x14ac:dyDescent="0.35">
      <c r="A23" s="41"/>
      <c r="B23" s="41"/>
      <c r="C23" s="41"/>
      <c r="D23" s="41"/>
      <c r="E23" s="41"/>
      <c r="F23" s="41"/>
      <c r="G23" s="41"/>
      <c r="H23" s="41"/>
      <c r="I23" s="41"/>
      <c r="J23" s="41"/>
      <c r="K23" s="41"/>
      <c r="L23" s="41"/>
      <c r="M23" s="41"/>
      <c r="N23" s="41"/>
    </row>
    <row r="24" spans="1:22" ht="20" x14ac:dyDescent="0.4">
      <c r="A24" s="41"/>
      <c r="B24" s="315" t="s">
        <v>302</v>
      </c>
      <c r="C24" s="201"/>
      <c r="D24" s="201"/>
      <c r="E24" s="201"/>
      <c r="F24" s="201"/>
      <c r="G24" s="201"/>
      <c r="H24" s="201"/>
      <c r="I24" s="201"/>
      <c r="J24" s="41"/>
      <c r="K24" s="41"/>
      <c r="L24" s="41"/>
      <c r="M24" s="41"/>
      <c r="N24" s="41"/>
    </row>
    <row r="25" spans="1:22" ht="16" thickBot="1" x14ac:dyDescent="0.4">
      <c r="A25" s="41"/>
      <c r="B25" s="41"/>
      <c r="C25" s="41"/>
      <c r="D25" s="41"/>
      <c r="E25" s="41"/>
      <c r="F25" s="41"/>
      <c r="G25" s="41"/>
      <c r="H25" s="41"/>
      <c r="I25" s="41"/>
      <c r="J25" s="41"/>
      <c r="K25" s="41"/>
      <c r="L25" s="41"/>
      <c r="M25" s="41"/>
      <c r="N25" s="41"/>
    </row>
    <row r="26" spans="1:22" ht="19" thickBot="1" x14ac:dyDescent="0.4">
      <c r="A26" s="41"/>
      <c r="B26" s="41"/>
      <c r="C26" s="41"/>
      <c r="D26" s="202" t="s">
        <v>255</v>
      </c>
      <c r="E26" s="128">
        <v>30</v>
      </c>
      <c r="F26" s="41"/>
      <c r="G26" s="41"/>
      <c r="H26" s="41"/>
      <c r="I26" s="41"/>
      <c r="J26" s="41"/>
      <c r="K26" s="41"/>
      <c r="L26" s="41"/>
      <c r="M26" s="41"/>
      <c r="N26" s="41"/>
    </row>
    <row r="27" spans="1:22" ht="19" thickBot="1" x14ac:dyDescent="0.4">
      <c r="A27" s="41"/>
      <c r="B27" s="41"/>
      <c r="C27" s="41"/>
      <c r="D27" s="202" t="s">
        <v>301</v>
      </c>
      <c r="E27" s="128">
        <v>9</v>
      </c>
      <c r="F27" s="41"/>
      <c r="G27" s="41"/>
      <c r="H27" s="41"/>
      <c r="I27" s="41"/>
      <c r="J27" s="41"/>
      <c r="K27" s="41"/>
      <c r="L27" s="41"/>
      <c r="M27" s="41"/>
      <c r="N27" s="41"/>
    </row>
    <row r="28" spans="1:22" ht="16" thickBot="1" x14ac:dyDescent="0.4">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 thickBot="1" x14ac:dyDescent="0.4">
      <c r="A29" s="41"/>
      <c r="B29" s="41"/>
      <c r="C29" s="41"/>
      <c r="D29" s="202"/>
      <c r="E29" s="41"/>
      <c r="F29" s="41"/>
      <c r="G29" s="41"/>
      <c r="H29" s="199">
        <f>'Cenas aprēķins'!E21</f>
        <v>1</v>
      </c>
      <c r="I29" s="199">
        <f>'Cenas aprēķins'!F21</f>
        <v>0</v>
      </c>
      <c r="J29" s="199">
        <f>'Cenas aprēķins'!G21</f>
        <v>24</v>
      </c>
      <c r="K29" s="199">
        <f>'Cenas aprēķins'!H21</f>
        <v>167</v>
      </c>
      <c r="L29" s="200">
        <f>'Cenas aprēķins'!I21</f>
        <v>1</v>
      </c>
      <c r="M29" s="41"/>
      <c r="N29" s="41"/>
    </row>
    <row r="30" spans="1:22" ht="18" thickBot="1" x14ac:dyDescent="0.4">
      <c r="A30" s="41"/>
      <c r="B30" s="41"/>
      <c r="C30" s="41"/>
      <c r="D30" s="202"/>
      <c r="E30" s="41"/>
      <c r="F30" s="41"/>
      <c r="G30" s="149" t="s">
        <v>122</v>
      </c>
      <c r="H30" s="45">
        <f>IF('Cenas aprēķins'!E22="Jā",M30/K29*H29,'Cenas aprēķins'!P17)</f>
        <v>0</v>
      </c>
      <c r="I30" s="46">
        <f>IF('Cenas aprēķins'!F22="Jā",M30/K29*I29,'Cenas aprēķins'!P17)</f>
        <v>0</v>
      </c>
      <c r="J30" s="46">
        <f>IF('Cenas aprēķins'!G22="Jā",M30/K29*J29,'Cenas aprēķins'!P17)</f>
        <v>0</v>
      </c>
      <c r="K30" s="46">
        <f>IF('Cenas aprēķins'!H22="Jā",E27*E26,'Cenas aprēķins'!P17)</f>
        <v>0</v>
      </c>
      <c r="L30" s="47">
        <f>IF('Cenas aprēķins'!I22="Jā",M30/K29*L29,'Cenas aprēķins'!P17)</f>
        <v>1.6167664670658684</v>
      </c>
      <c r="M30" s="222">
        <f>E26*E27</f>
        <v>270</v>
      </c>
      <c r="N30" s="41"/>
    </row>
    <row r="31" spans="1:22" ht="17.5" x14ac:dyDescent="0.35">
      <c r="A31" s="41"/>
      <c r="B31" s="41"/>
      <c r="C31" s="41"/>
      <c r="D31" s="202"/>
      <c r="E31" s="41"/>
      <c r="F31" s="41"/>
      <c r="G31" s="149"/>
      <c r="H31" s="59"/>
      <c r="I31" s="59"/>
      <c r="J31" s="59"/>
      <c r="K31" s="59"/>
      <c r="L31" s="59"/>
      <c r="M31" s="222"/>
      <c r="N31" s="41"/>
    </row>
    <row r="32" spans="1:22" ht="17.5" x14ac:dyDescent="0.35">
      <c r="A32" s="41"/>
      <c r="B32" s="41"/>
      <c r="C32" s="41"/>
      <c r="D32" s="202"/>
      <c r="E32" s="41"/>
      <c r="F32" s="41"/>
      <c r="G32" s="149"/>
      <c r="H32" s="59"/>
      <c r="I32" s="59"/>
      <c r="J32" s="59"/>
      <c r="K32" s="59"/>
      <c r="L32" s="59"/>
      <c r="M32" s="222"/>
      <c r="N32" s="41"/>
    </row>
    <row r="33" spans="1:20" ht="20" x14ac:dyDescent="0.4">
      <c r="A33" s="41"/>
      <c r="B33" s="315" t="s">
        <v>305</v>
      </c>
      <c r="C33" s="201"/>
      <c r="D33" s="201"/>
      <c r="E33" s="201"/>
      <c r="F33" s="201"/>
      <c r="G33" s="201"/>
      <c r="H33" s="201"/>
      <c r="I33" s="201"/>
      <c r="J33" s="59"/>
      <c r="K33" s="59"/>
      <c r="L33" s="59"/>
      <c r="M33" s="222"/>
      <c r="N33" s="41"/>
    </row>
    <row r="34" spans="1:20" ht="16" thickBot="1" x14ac:dyDescent="0.4">
      <c r="A34" s="41"/>
      <c r="B34" s="41"/>
      <c r="C34" s="41"/>
      <c r="D34" s="202"/>
      <c r="E34" s="41"/>
      <c r="F34" s="41"/>
      <c r="G34" s="41"/>
      <c r="H34" s="41"/>
      <c r="I34" s="41"/>
      <c r="J34" s="41"/>
      <c r="K34" s="41"/>
      <c r="L34" s="41"/>
      <c r="M34" s="41"/>
      <c r="N34" s="41"/>
    </row>
    <row r="35" spans="1:20" ht="15.5" x14ac:dyDescent="0.35">
      <c r="A35" s="41"/>
      <c r="B35" s="41"/>
      <c r="C35" s="333" t="s">
        <v>264</v>
      </c>
      <c r="D35" s="334"/>
      <c r="E35" s="334"/>
      <c r="F35" s="334"/>
      <c r="G35" s="334"/>
      <c r="H35" s="334"/>
      <c r="I35" s="334"/>
      <c r="J35" s="334"/>
      <c r="K35" s="335"/>
      <c r="L35" s="41"/>
      <c r="M35" s="41"/>
      <c r="N35" s="41"/>
    </row>
    <row r="36" spans="1:20" ht="15.5" x14ac:dyDescent="0.35">
      <c r="A36" s="41"/>
      <c r="B36" s="41"/>
      <c r="C36" s="336"/>
      <c r="D36" s="337"/>
      <c r="E36" s="337"/>
      <c r="F36" s="337"/>
      <c r="G36" s="337"/>
      <c r="H36" s="337"/>
      <c r="I36" s="337"/>
      <c r="J36" s="337"/>
      <c r="K36" s="338"/>
      <c r="L36" s="41"/>
      <c r="M36" s="41"/>
      <c r="N36" s="41"/>
    </row>
    <row r="37" spans="1:20" ht="15.5" x14ac:dyDescent="0.35">
      <c r="A37" s="41"/>
      <c r="B37" s="41"/>
      <c r="C37" s="336"/>
      <c r="D37" s="337"/>
      <c r="E37" s="337"/>
      <c r="F37" s="337"/>
      <c r="G37" s="337"/>
      <c r="H37" s="337"/>
      <c r="I37" s="337"/>
      <c r="J37" s="337"/>
      <c r="K37" s="338"/>
      <c r="L37" s="41"/>
      <c r="M37" s="41"/>
      <c r="N37" s="41"/>
    </row>
    <row r="38" spans="1:20" ht="16" thickBot="1" x14ac:dyDescent="0.4">
      <c r="A38" s="41"/>
      <c r="B38" s="41"/>
      <c r="C38" s="339"/>
      <c r="D38" s="340"/>
      <c r="E38" s="340"/>
      <c r="F38" s="340"/>
      <c r="G38" s="340"/>
      <c r="H38" s="340"/>
      <c r="I38" s="340"/>
      <c r="J38" s="340"/>
      <c r="K38" s="341"/>
      <c r="L38" s="41"/>
      <c r="M38" s="41"/>
      <c r="N38" s="41"/>
    </row>
    <row r="39" spans="1:20" ht="16" thickBot="1" x14ac:dyDescent="0.4">
      <c r="A39" s="41"/>
      <c r="B39" s="41"/>
      <c r="C39" s="41"/>
      <c r="D39" s="41"/>
      <c r="E39" s="41"/>
      <c r="F39" s="41"/>
      <c r="G39" s="41"/>
      <c r="H39" s="41"/>
      <c r="I39" s="41"/>
      <c r="J39" s="41"/>
      <c r="K39" s="41"/>
      <c r="L39" s="41"/>
      <c r="M39" s="41"/>
      <c r="N39" s="41"/>
    </row>
    <row r="40" spans="1:20" ht="16.149999999999999" customHeight="1" thickBot="1" x14ac:dyDescent="0.4">
      <c r="A40" s="41"/>
      <c r="B40" s="41"/>
      <c r="C40" s="316" t="s">
        <v>115</v>
      </c>
      <c r="D40" s="41"/>
      <c r="E40" s="41"/>
      <c r="F40" s="41"/>
      <c r="G40" s="41"/>
      <c r="H40" s="41"/>
      <c r="I40" s="41"/>
      <c r="J40" s="41"/>
      <c r="K40" s="41"/>
      <c r="L40" s="321" t="s">
        <v>306</v>
      </c>
      <c r="M40" s="322"/>
      <c r="N40" s="323"/>
    </row>
    <row r="41" spans="1:20" ht="16" thickBot="1" x14ac:dyDescent="0.4">
      <c r="A41" s="41"/>
      <c r="B41" s="41"/>
      <c r="C41" s="350" t="s">
        <v>116</v>
      </c>
      <c r="D41" s="351"/>
      <c r="E41" s="351"/>
      <c r="F41" s="351"/>
      <c r="G41" s="351"/>
      <c r="H41" s="351"/>
      <c r="I41" s="351"/>
      <c r="J41" s="352"/>
      <c r="K41" s="41"/>
      <c r="L41" s="324"/>
      <c r="M41" s="325"/>
      <c r="N41" s="326"/>
    </row>
    <row r="42" spans="1:20" ht="16" thickBot="1" x14ac:dyDescent="0.4">
      <c r="A42" s="41"/>
      <c r="B42" s="41"/>
      <c r="C42" s="41"/>
      <c r="D42" s="41"/>
      <c r="E42" s="41"/>
      <c r="F42" s="41"/>
      <c r="G42" s="41"/>
      <c r="H42" s="41"/>
      <c r="I42" s="41"/>
      <c r="J42" s="41"/>
      <c r="K42" s="41"/>
      <c r="L42" s="327"/>
      <c r="M42" s="328"/>
      <c r="N42" s="329"/>
    </row>
    <row r="43" spans="1:20" ht="17.5" x14ac:dyDescent="0.35">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 thickBot="1" x14ac:dyDescent="0.4">
      <c r="A44" s="41"/>
      <c r="B44" s="41"/>
      <c r="C44" s="41"/>
      <c r="D44" s="41"/>
      <c r="E44" s="41"/>
      <c r="F44" s="41"/>
      <c r="G44" s="41"/>
      <c r="H44" s="41"/>
      <c r="I44" s="41"/>
      <c r="J44" s="41"/>
      <c r="K44" s="41"/>
      <c r="L44" s="41"/>
      <c r="M44" s="41"/>
      <c r="N44" s="41"/>
      <c r="O44" s="233" t="s">
        <v>116</v>
      </c>
      <c r="P44" s="226">
        <f>H49</f>
        <v>0</v>
      </c>
      <c r="Q44" s="226">
        <f t="shared" ref="Q44:T44" si="2">I49</f>
        <v>0</v>
      </c>
      <c r="R44" s="226">
        <f t="shared" si="2"/>
        <v>0</v>
      </c>
      <c r="S44" s="226">
        <f t="shared" si="2"/>
        <v>0</v>
      </c>
      <c r="T44" s="226">
        <f t="shared" si="2"/>
        <v>0.71856287425149701</v>
      </c>
    </row>
    <row r="45" spans="1:20" ht="19" thickBot="1" x14ac:dyDescent="0.4">
      <c r="A45" s="41"/>
      <c r="B45" s="41"/>
      <c r="C45" s="41"/>
      <c r="D45" s="41"/>
      <c r="E45" s="41"/>
      <c r="F45" s="41"/>
      <c r="G45" s="202" t="s">
        <v>256</v>
      </c>
      <c r="H45" s="128">
        <v>4</v>
      </c>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 thickBot="1" x14ac:dyDescent="0.4">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 thickBot="1" x14ac:dyDescent="0.4">
      <c r="A47" s="41"/>
      <c r="B47" s="41"/>
      <c r="C47" s="41"/>
      <c r="D47" s="41"/>
      <c r="E47" s="41"/>
      <c r="F47" s="41"/>
      <c r="G47" s="41"/>
      <c r="H47" s="199" t="s">
        <v>76</v>
      </c>
      <c r="I47" s="94" t="s">
        <v>77</v>
      </c>
      <c r="J47" s="94" t="s">
        <v>78</v>
      </c>
      <c r="K47" s="94" t="s">
        <v>21</v>
      </c>
      <c r="L47" s="95" t="s">
        <v>79</v>
      </c>
      <c r="M47" s="41"/>
      <c r="N47" s="41"/>
    </row>
    <row r="48" spans="1:20" ht="16" thickBot="1" x14ac:dyDescent="0.4">
      <c r="A48" s="41"/>
      <c r="B48" s="41"/>
      <c r="C48" s="41"/>
      <c r="D48" s="41"/>
      <c r="E48" s="41"/>
      <c r="F48" s="41"/>
      <c r="G48" s="41"/>
      <c r="H48" s="199">
        <f>'Cenas aprēķins'!E21</f>
        <v>1</v>
      </c>
      <c r="I48" s="199">
        <f>'Cenas aprēķins'!F21</f>
        <v>0</v>
      </c>
      <c r="J48" s="199">
        <f>'Cenas aprēķins'!G21</f>
        <v>24</v>
      </c>
      <c r="K48" s="199">
        <f>'Cenas aprēķins'!H21</f>
        <v>167</v>
      </c>
      <c r="L48" s="200">
        <f>'Cenas aprēķins'!I21</f>
        <v>1</v>
      </c>
      <c r="M48" s="41"/>
      <c r="N48" s="41"/>
    </row>
    <row r="49" spans="1:14" ht="18" thickBot="1" x14ac:dyDescent="0.4">
      <c r="A49" s="41"/>
      <c r="B49" s="41"/>
      <c r="C49" s="41"/>
      <c r="D49" s="41"/>
      <c r="E49" s="41"/>
      <c r="F49" s="41"/>
      <c r="G49" s="149" t="s">
        <v>272</v>
      </c>
      <c r="H49" s="45">
        <f>IF('Cenas aprēķins'!E22="Jā",M49/K48*H48,'Cenas aprēķins'!P17)</f>
        <v>0</v>
      </c>
      <c r="I49" s="46">
        <f>IF('Cenas aprēķins'!F22="Jā",M49/K48*I48,'Cenas aprēķins'!P17)</f>
        <v>0</v>
      </c>
      <c r="J49" s="46">
        <f>IF('Cenas aprēķins'!G22="Jā",M49/K48*J48,'Cenas aprēķins'!P17)</f>
        <v>0</v>
      </c>
      <c r="K49" s="46">
        <f>IF('Cenas aprēķins'!H22="Jā",H45*E26,'Cenas aprēķins'!P17)</f>
        <v>0</v>
      </c>
      <c r="L49" s="47">
        <f>IF('Cenas aprēķins'!I22="Jā",M49/K48*L48,'Cenas aprēķins'!P17)</f>
        <v>0.71856287425149701</v>
      </c>
      <c r="M49" s="222">
        <f>E26*H45</f>
        <v>120</v>
      </c>
      <c r="N49" s="41"/>
    </row>
    <row r="50" spans="1:14" ht="15.5" x14ac:dyDescent="0.35">
      <c r="A50" s="41"/>
      <c r="B50" s="41"/>
      <c r="C50" s="41"/>
      <c r="D50" s="41"/>
      <c r="E50" s="41"/>
      <c r="F50" s="41"/>
      <c r="G50" s="41"/>
      <c r="H50" s="41"/>
      <c r="I50" s="41"/>
      <c r="J50" s="41"/>
      <c r="K50" s="41"/>
      <c r="L50" s="41"/>
      <c r="M50" s="41"/>
      <c r="N50" s="41"/>
    </row>
    <row r="51" spans="1:14" ht="17.5" x14ac:dyDescent="0.35">
      <c r="A51" s="41"/>
      <c r="B51" s="92" t="s">
        <v>119</v>
      </c>
      <c r="C51" s="201"/>
      <c r="D51" s="201"/>
      <c r="E51" s="201"/>
      <c r="F51" s="201"/>
      <c r="G51" s="201"/>
      <c r="H51" s="201"/>
      <c r="I51" s="229"/>
      <c r="J51" s="41"/>
      <c r="K51" s="41"/>
      <c r="L51" s="41"/>
      <c r="M51" s="41"/>
      <c r="N51" s="41"/>
    </row>
    <row r="52" spans="1:14" ht="16" thickBot="1" x14ac:dyDescent="0.4">
      <c r="A52" s="41"/>
      <c r="B52" s="41"/>
      <c r="C52" s="41"/>
      <c r="D52" s="41"/>
      <c r="E52" s="41"/>
      <c r="F52" s="41"/>
      <c r="G52" s="41"/>
      <c r="H52" s="41"/>
      <c r="I52" s="41"/>
      <c r="J52" s="41"/>
      <c r="K52" s="41"/>
      <c r="L52" s="41"/>
      <c r="M52" s="41"/>
      <c r="N52" s="41"/>
    </row>
    <row r="53" spans="1:14" ht="16" thickBot="1" x14ac:dyDescent="0.4">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 thickBot="1" x14ac:dyDescent="0.4">
      <c r="A54" s="41"/>
      <c r="B54" s="41"/>
      <c r="C54" s="41"/>
      <c r="D54" s="41"/>
      <c r="E54" s="41"/>
      <c r="F54" s="41"/>
      <c r="G54" s="41"/>
      <c r="H54" s="199">
        <f>'Cenas aprēķins'!E21</f>
        <v>1</v>
      </c>
      <c r="I54" s="199">
        <f>'Cenas aprēķins'!F21</f>
        <v>0</v>
      </c>
      <c r="J54" s="199">
        <f>'Cenas aprēķins'!G21</f>
        <v>24</v>
      </c>
      <c r="K54" s="199">
        <f>'Cenas aprēķins'!H21</f>
        <v>167</v>
      </c>
      <c r="L54" s="200">
        <f>'Cenas aprēķins'!I21</f>
        <v>1</v>
      </c>
      <c r="M54" s="41"/>
      <c r="N54" s="41"/>
    </row>
    <row r="55" spans="1:14" ht="18" thickBot="1" x14ac:dyDescent="0.4">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7.5" x14ac:dyDescent="0.35">
      <c r="A56" s="41"/>
      <c r="B56" s="41"/>
      <c r="C56" s="41"/>
      <c r="D56" s="41"/>
      <c r="E56" s="41"/>
      <c r="F56" s="41"/>
      <c r="G56" s="149"/>
      <c r="H56" s="59"/>
      <c r="I56" s="59"/>
      <c r="J56" s="59"/>
      <c r="K56" s="59"/>
      <c r="L56" s="59"/>
      <c r="M56" s="41"/>
      <c r="N56" s="41"/>
    </row>
    <row r="57" spans="1:14" ht="18" thickBot="1" x14ac:dyDescent="0.4">
      <c r="A57" s="41"/>
      <c r="B57" s="92" t="s">
        <v>207</v>
      </c>
      <c r="C57" s="201"/>
      <c r="D57" s="201"/>
      <c r="E57" s="201"/>
      <c r="F57" s="201"/>
      <c r="G57" s="229"/>
      <c r="H57" s="229"/>
      <c r="I57" s="229"/>
      <c r="J57" s="41"/>
      <c r="K57" s="41"/>
      <c r="L57" s="41"/>
      <c r="M57" s="41"/>
      <c r="N57" s="41"/>
    </row>
    <row r="58" spans="1:14" ht="15.5" x14ac:dyDescent="0.35">
      <c r="A58" s="41"/>
      <c r="B58" s="384" t="s">
        <v>66</v>
      </c>
      <c r="C58" s="386" t="s">
        <v>258</v>
      </c>
      <c r="D58" s="386" t="s">
        <v>92</v>
      </c>
      <c r="E58" s="386" t="s">
        <v>111</v>
      </c>
      <c r="F58" s="386" t="s">
        <v>94</v>
      </c>
      <c r="G58" s="386" t="s">
        <v>75</v>
      </c>
      <c r="H58" s="203" t="s">
        <v>76</v>
      </c>
      <c r="I58" s="203" t="s">
        <v>77</v>
      </c>
      <c r="J58" s="203" t="s">
        <v>78</v>
      </c>
      <c r="K58" s="203" t="s">
        <v>21</v>
      </c>
      <c r="L58" s="204" t="s">
        <v>79</v>
      </c>
      <c r="M58" s="41"/>
      <c r="N58" s="41"/>
    </row>
    <row r="59" spans="1:14" ht="15.5" x14ac:dyDescent="0.35">
      <c r="A59" s="41"/>
      <c r="B59" s="385"/>
      <c r="C59" s="387"/>
      <c r="D59" s="387"/>
      <c r="E59" s="387"/>
      <c r="F59" s="387"/>
      <c r="G59" s="387"/>
      <c r="H59" s="205">
        <f>'Cenas aprēķins'!E21</f>
        <v>1</v>
      </c>
      <c r="I59" s="205">
        <f>'Cenas aprēķins'!F21</f>
        <v>0</v>
      </c>
      <c r="J59" s="205">
        <f>'Cenas aprēķins'!G21</f>
        <v>24</v>
      </c>
      <c r="K59" s="205">
        <f>'Cenas aprēķins'!H21</f>
        <v>167</v>
      </c>
      <c r="L59" s="206">
        <f>'Cenas aprēķins'!I21</f>
        <v>1</v>
      </c>
      <c r="M59" s="41"/>
      <c r="N59" s="41"/>
    </row>
    <row r="60" spans="1:14" ht="16" thickBot="1" x14ac:dyDescent="0.4">
      <c r="A60" s="41"/>
      <c r="B60" s="207">
        <v>1</v>
      </c>
      <c r="C60" s="208">
        <v>2</v>
      </c>
      <c r="D60" s="208">
        <v>3</v>
      </c>
      <c r="E60" s="208">
        <v>4</v>
      </c>
      <c r="F60" s="208">
        <v>5</v>
      </c>
      <c r="G60" s="208">
        <v>6</v>
      </c>
      <c r="H60" s="208">
        <v>7</v>
      </c>
      <c r="I60" s="208">
        <v>8</v>
      </c>
      <c r="J60" s="208">
        <v>9</v>
      </c>
      <c r="K60" s="208">
        <v>10</v>
      </c>
      <c r="L60" s="209">
        <v>11</v>
      </c>
      <c r="M60" s="41"/>
      <c r="N60" s="41"/>
    </row>
    <row r="61" spans="1:14" ht="15.5" outlineLevel="1" x14ac:dyDescent="0.35">
      <c r="A61" s="41"/>
      <c r="B61" s="174">
        <v>0</v>
      </c>
      <c r="C61" s="175" t="s">
        <v>120</v>
      </c>
      <c r="D61" s="175" t="s">
        <v>121</v>
      </c>
      <c r="E61" s="61">
        <v>27.95</v>
      </c>
      <c r="F61" s="210">
        <v>1</v>
      </c>
      <c r="G61" s="61">
        <f>E61*F61</f>
        <v>27.95</v>
      </c>
      <c r="H61" s="61" t="str">
        <f>IF('Cenas aprēķins'!$E$22="Jā",IFERROR(ROUND(G61/$K$59*$H$59,2),""),"")</f>
        <v/>
      </c>
      <c r="I61" s="61" t="str">
        <f>IF('Cenas aprēķins'!$F$22="Jā",IFERROR(ROUND(G61/$K$59*$I$59,2),""),"")</f>
        <v/>
      </c>
      <c r="J61" s="61" t="str">
        <f>IF('Cenas aprēķins'!$G$22="Jā",IFERROR(ROUND(G61/$K$59*$J$59,2),""),"")</f>
        <v/>
      </c>
      <c r="K61" s="61" t="str">
        <f>IF('Cenas aprēķins'!$H$22="Jā",G61,"")</f>
        <v/>
      </c>
      <c r="L61" s="48">
        <f>IF('Cenas aprēķins'!$I$22="Jā",IFERROR(ROUND(G61/$K$59*$L$59,2),""),"")</f>
        <v>0.17</v>
      </c>
      <c r="M61" s="41"/>
      <c r="N61" s="41"/>
    </row>
    <row r="62" spans="1:14" ht="15.5" outlineLevel="1" x14ac:dyDescent="0.35">
      <c r="A62" s="41"/>
      <c r="B62" s="110">
        <v>1</v>
      </c>
      <c r="C62" s="184"/>
      <c r="D62" s="184"/>
      <c r="E62" s="219"/>
      <c r="F62" s="220"/>
      <c r="G62" s="57">
        <f t="shared" ref="G62:G86" si="5">E62*F62</f>
        <v>0</v>
      </c>
      <c r="H62" s="31" t="str">
        <f>IF('Cenas aprēķins'!$E$22="Jā",IFERROR(ROUND(G62/$K$59*$H$59,2),""),"")</f>
        <v/>
      </c>
      <c r="I62" s="31" t="str">
        <f>IF('Cenas aprēķins'!$F$22="Jā",IFERROR(ROUND(G62/$K$59*$I$59,2),""),"")</f>
        <v/>
      </c>
      <c r="J62" s="31" t="str">
        <f>IF('Cenas aprēķins'!$G$22="Jā",IFERROR(ROUND(G62/$K$59*$J$59,2),""),"")</f>
        <v/>
      </c>
      <c r="K62" s="31" t="str">
        <f>IF('Cenas aprēķins'!$H$22="Jā",G62,"")</f>
        <v/>
      </c>
      <c r="L62" s="32">
        <f>IF('Cenas aprēķins'!$I$22="Jā",IFERROR(ROUND(G62/$K$59*$L$59,2),""),"")</f>
        <v>0</v>
      </c>
      <c r="M62" s="41"/>
      <c r="N62" s="41"/>
    </row>
    <row r="63" spans="1:14" ht="15.5" outlineLevel="1" x14ac:dyDescent="0.35">
      <c r="A63" s="41"/>
      <c r="B63" s="110">
        <v>2</v>
      </c>
      <c r="C63" s="184"/>
      <c r="D63" s="184"/>
      <c r="E63" s="219"/>
      <c r="F63" s="220"/>
      <c r="G63" s="57">
        <f t="shared" si="5"/>
        <v>0</v>
      </c>
      <c r="H63" s="31" t="str">
        <f>IF('Cenas aprēķins'!$E$22="Jā",IFERROR(ROUND(G63/$K$59*$H$59,2),""),"")</f>
        <v/>
      </c>
      <c r="I63" s="31" t="str">
        <f>IF('Cenas aprēķins'!$F$22="Jā",IFERROR(ROUND(G63/$K$59*$I$59,2),""),"")</f>
        <v/>
      </c>
      <c r="J63" s="31" t="str">
        <f>IF('Cenas aprēķins'!$G$22="Jā",IFERROR(ROUND(G63/$K$59*$J$59,2),""),"")</f>
        <v/>
      </c>
      <c r="K63" s="31" t="str">
        <f>IF('Cenas aprēķins'!$H$22="Jā",G63,"")</f>
        <v/>
      </c>
      <c r="L63" s="32">
        <f>IF('Cenas aprēķins'!$I$22="Jā",IFERROR(ROUND(G63/$K$59*$L$59,2),""),"")</f>
        <v>0</v>
      </c>
      <c r="M63" s="41"/>
      <c r="N63" s="41"/>
    </row>
    <row r="64" spans="1:14" ht="15.5" outlineLevel="1" x14ac:dyDescent="0.35">
      <c r="A64" s="41"/>
      <c r="B64" s="110">
        <v>3</v>
      </c>
      <c r="C64" s="184"/>
      <c r="D64" s="184"/>
      <c r="E64" s="219"/>
      <c r="F64" s="220"/>
      <c r="G64" s="57">
        <f t="shared" si="5"/>
        <v>0</v>
      </c>
      <c r="H64" s="31" t="str">
        <f>IF('Cenas aprēķins'!$E$22="Jā",IFERROR(ROUND(G64/$K$59*$H$59,2),""),"")</f>
        <v/>
      </c>
      <c r="I64" s="31" t="str">
        <f>IF('Cenas aprēķins'!$F$22="Jā",IFERROR(ROUND(G64/$K$59*$I$59,2),""),"")</f>
        <v/>
      </c>
      <c r="J64" s="31" t="str">
        <f>IF('Cenas aprēķins'!$G$22="Jā",IFERROR(ROUND(G64/$K$59*$J$59,2),""),"")</f>
        <v/>
      </c>
      <c r="K64" s="31" t="str">
        <f>IF('Cenas aprēķins'!$H$22="Jā",G64,"")</f>
        <v/>
      </c>
      <c r="L64" s="32">
        <f>IF('Cenas aprēķins'!$I$22="Jā",IFERROR(ROUND(G64/$K$59*$L$59,2),""),"")</f>
        <v>0</v>
      </c>
      <c r="M64" s="41"/>
      <c r="N64" s="41"/>
    </row>
    <row r="65" spans="1:14" ht="15.5" outlineLevel="1" x14ac:dyDescent="0.35">
      <c r="A65" s="41"/>
      <c r="B65" s="110">
        <v>4</v>
      </c>
      <c r="C65" s="184"/>
      <c r="D65" s="184"/>
      <c r="E65" s="219"/>
      <c r="F65" s="220"/>
      <c r="G65" s="57">
        <f t="shared" si="5"/>
        <v>0</v>
      </c>
      <c r="H65" s="31" t="str">
        <f>IF('Cenas aprēķins'!$E$22="Jā",IFERROR(ROUND(G65/$K$59*$H$59,2),""),"")</f>
        <v/>
      </c>
      <c r="I65" s="31" t="str">
        <f>IF('Cenas aprēķins'!$F$22="Jā",IFERROR(ROUND(G65/$K$59*$I$59,2),""),"")</f>
        <v/>
      </c>
      <c r="J65" s="31" t="str">
        <f>IF('Cenas aprēķins'!$G$22="Jā",IFERROR(ROUND(G65/$K$59*$J$59,2),""),"")</f>
        <v/>
      </c>
      <c r="K65" s="31" t="str">
        <f>IF('Cenas aprēķins'!$H$22="Jā",G65,"")</f>
        <v/>
      </c>
      <c r="L65" s="32">
        <f>IF('Cenas aprēķins'!$I$22="Jā",IFERROR(ROUND(G65/$K$59*$L$59,2),""),"")</f>
        <v>0</v>
      </c>
      <c r="M65" s="41"/>
      <c r="N65" s="41"/>
    </row>
    <row r="66" spans="1:14" ht="15.5" outlineLevel="1" x14ac:dyDescent="0.35">
      <c r="A66" s="41"/>
      <c r="B66" s="110">
        <v>5</v>
      </c>
      <c r="C66" s="184"/>
      <c r="D66" s="184"/>
      <c r="E66" s="219"/>
      <c r="F66" s="220"/>
      <c r="G66" s="57">
        <f t="shared" si="5"/>
        <v>0</v>
      </c>
      <c r="H66" s="31" t="str">
        <f>IF('Cenas aprēķins'!$E$22="Jā",IFERROR(ROUND(G66/$K$59*$H$59,2),""),"")</f>
        <v/>
      </c>
      <c r="I66" s="31" t="str">
        <f>IF('Cenas aprēķins'!$F$22="Jā",IFERROR(ROUND(G66/$K$59*$I$59,2),""),"")</f>
        <v/>
      </c>
      <c r="J66" s="31" t="str">
        <f>IF('Cenas aprēķins'!$G$22="Jā",IFERROR(ROUND(G66/$K$59*$J$59,2),""),"")</f>
        <v/>
      </c>
      <c r="K66" s="31" t="str">
        <f>IF('Cenas aprēķins'!$H$22="Jā",G66,"")</f>
        <v/>
      </c>
      <c r="L66" s="32">
        <f>IF('Cenas aprēķins'!$I$22="Jā",IFERROR(ROUND(G66/$K$59*$L$59,2),""),"")</f>
        <v>0</v>
      </c>
      <c r="M66" s="41"/>
      <c r="N66" s="41"/>
    </row>
    <row r="67" spans="1:14" ht="15.5" outlineLevel="1" x14ac:dyDescent="0.35">
      <c r="A67" s="41"/>
      <c r="B67" s="110">
        <v>6</v>
      </c>
      <c r="C67" s="184"/>
      <c r="D67" s="184"/>
      <c r="E67" s="219"/>
      <c r="F67" s="220"/>
      <c r="G67" s="57">
        <f t="shared" si="5"/>
        <v>0</v>
      </c>
      <c r="H67" s="31" t="str">
        <f>IF('Cenas aprēķins'!$E$22="Jā",IFERROR(ROUND(G67/$K$59*$H$59,2),""),"")</f>
        <v/>
      </c>
      <c r="I67" s="31" t="str">
        <f>IF('Cenas aprēķins'!$F$22="Jā",IFERROR(ROUND(G67/$K$59*$I$59,2),""),"")</f>
        <v/>
      </c>
      <c r="J67" s="31" t="str">
        <f>IF('Cenas aprēķins'!$G$22="Jā",IFERROR(ROUND(G67/$K$59*$J$59,2),""),"")</f>
        <v/>
      </c>
      <c r="K67" s="31" t="str">
        <f>IF('Cenas aprēķins'!$H$22="Jā",G67,"")</f>
        <v/>
      </c>
      <c r="L67" s="32">
        <f>IF('Cenas aprēķins'!$I$22="Jā",IFERROR(ROUND(G67/$K$59*$L$59,2),""),"")</f>
        <v>0</v>
      </c>
      <c r="M67" s="41"/>
      <c r="N67" s="41"/>
    </row>
    <row r="68" spans="1:14" ht="15.5" outlineLevel="1" x14ac:dyDescent="0.35">
      <c r="A68" s="41"/>
      <c r="B68" s="110">
        <v>7</v>
      </c>
      <c r="C68" s="184"/>
      <c r="D68" s="184"/>
      <c r="E68" s="219"/>
      <c r="F68" s="220"/>
      <c r="G68" s="57">
        <f t="shared" si="5"/>
        <v>0</v>
      </c>
      <c r="H68" s="31" t="str">
        <f>IF('Cenas aprēķins'!$E$22="Jā",IFERROR(ROUND(G68/$K$59*$H$59,2),""),"")</f>
        <v/>
      </c>
      <c r="I68" s="31" t="str">
        <f>IF('Cenas aprēķins'!$F$22="Jā",IFERROR(ROUND(G68/$K$59*$I$59,2),""),"")</f>
        <v/>
      </c>
      <c r="J68" s="31" t="str">
        <f>IF('Cenas aprēķins'!$G$22="Jā",IFERROR(ROUND(G68/$K$59*$J$59,2),""),"")</f>
        <v/>
      </c>
      <c r="K68" s="31" t="str">
        <f>IF('Cenas aprēķins'!$H$22="Jā",G68,"")</f>
        <v/>
      </c>
      <c r="L68" s="32">
        <f>IF('Cenas aprēķins'!$I$22="Jā",IFERROR(ROUND(G68/$K$59*$L$59,2),""),"")</f>
        <v>0</v>
      </c>
      <c r="M68" s="41"/>
      <c r="N68" s="41"/>
    </row>
    <row r="69" spans="1:14" ht="15.5" outlineLevel="1" x14ac:dyDescent="0.35">
      <c r="A69" s="41"/>
      <c r="B69" s="110">
        <v>8</v>
      </c>
      <c r="C69" s="184"/>
      <c r="D69" s="184"/>
      <c r="E69" s="219"/>
      <c r="F69" s="220"/>
      <c r="G69" s="57">
        <f t="shared" si="5"/>
        <v>0</v>
      </c>
      <c r="H69" s="31" t="str">
        <f>IF('Cenas aprēķins'!$E$22="Jā",IFERROR(ROUND(G69/$K$59*$H$59,2),""),"")</f>
        <v/>
      </c>
      <c r="I69" s="31" t="str">
        <f>IF('Cenas aprēķins'!$F$22="Jā",IFERROR(ROUND(G69/$K$59*$I$59,2),""),"")</f>
        <v/>
      </c>
      <c r="J69" s="31" t="str">
        <f>IF('Cenas aprēķins'!$G$22="Jā",IFERROR(ROUND(G69/$K$59*$J$59,2),""),"")</f>
        <v/>
      </c>
      <c r="K69" s="31" t="str">
        <f>IF('Cenas aprēķins'!$H$22="Jā",G69,"")</f>
        <v/>
      </c>
      <c r="L69" s="32">
        <f>IF('Cenas aprēķins'!$I$22="Jā",IFERROR(ROUND(G69/$K$59*$L$59,2),""),"")</f>
        <v>0</v>
      </c>
      <c r="M69" s="41"/>
      <c r="N69" s="41"/>
    </row>
    <row r="70" spans="1:14" ht="15.5" outlineLevel="1" x14ac:dyDescent="0.35">
      <c r="A70" s="41"/>
      <c r="B70" s="110">
        <v>9</v>
      </c>
      <c r="C70" s="184"/>
      <c r="D70" s="184"/>
      <c r="E70" s="219"/>
      <c r="F70" s="220"/>
      <c r="G70" s="57">
        <f t="shared" si="5"/>
        <v>0</v>
      </c>
      <c r="H70" s="31" t="str">
        <f>IF('Cenas aprēķins'!$E$22="Jā",IFERROR(ROUND(G70/$K$59*$H$59,2),""),"")</f>
        <v/>
      </c>
      <c r="I70" s="31" t="str">
        <f>IF('Cenas aprēķins'!$F$22="Jā",IFERROR(ROUND(G70/$K$59*$I$59,2),""),"")</f>
        <v/>
      </c>
      <c r="J70" s="31" t="str">
        <f>IF('Cenas aprēķins'!$G$22="Jā",IFERROR(ROUND(G70/$K$59*$J$59,2),""),"")</f>
        <v/>
      </c>
      <c r="K70" s="31" t="str">
        <f>IF('Cenas aprēķins'!$H$22="Jā",G70,"")</f>
        <v/>
      </c>
      <c r="L70" s="32">
        <f>IF('Cenas aprēķins'!$I$22="Jā",IFERROR(ROUND(G70/$K$59*$L$59,2),""),"")</f>
        <v>0</v>
      </c>
      <c r="M70" s="41"/>
      <c r="N70" s="41"/>
    </row>
    <row r="71" spans="1:14" ht="15.5" outlineLevel="1" collapsed="1" x14ac:dyDescent="0.35">
      <c r="A71" s="41"/>
      <c r="B71" s="110">
        <v>10</v>
      </c>
      <c r="C71" s="184"/>
      <c r="D71" s="184"/>
      <c r="E71" s="219"/>
      <c r="F71" s="220"/>
      <c r="G71" s="57">
        <f t="shared" si="5"/>
        <v>0</v>
      </c>
      <c r="H71" s="31" t="str">
        <f>IF('Cenas aprēķins'!$E$22="Jā",IFERROR(ROUND(G71/$K$59*$H$59,2),""),"")</f>
        <v/>
      </c>
      <c r="I71" s="31" t="str">
        <f>IF('Cenas aprēķins'!$F$22="Jā",IFERROR(ROUND(G71/$K$59*$I$59,2),""),"")</f>
        <v/>
      </c>
      <c r="J71" s="31" t="str">
        <f>IF('Cenas aprēķins'!$G$22="Jā",IFERROR(ROUND(G71/$K$59*$J$59,2),""),"")</f>
        <v/>
      </c>
      <c r="K71" s="31" t="str">
        <f>IF('Cenas aprēķins'!$H$22="Jā",G71,"")</f>
        <v/>
      </c>
      <c r="L71" s="32">
        <f>IF('Cenas aprēķins'!$I$22="Jā",IFERROR(ROUND(G71/$K$59*$L$59,2),""),"")</f>
        <v>0</v>
      </c>
      <c r="M71" s="41"/>
      <c r="N71" s="41"/>
    </row>
    <row r="72" spans="1:14" ht="15.5" hidden="1" outlineLevel="2" x14ac:dyDescent="0.35">
      <c r="A72" s="41"/>
      <c r="B72" s="110">
        <v>11</v>
      </c>
      <c r="C72" s="184"/>
      <c r="D72" s="184"/>
      <c r="E72" s="219"/>
      <c r="F72" s="220"/>
      <c r="G72" s="57">
        <f t="shared" si="5"/>
        <v>0</v>
      </c>
      <c r="H72" s="31" t="str">
        <f>IF('Cenas aprēķins'!$E$22="Jā",IFERROR(ROUND(G72/$K$59*$H$59,2),""),"")</f>
        <v/>
      </c>
      <c r="I72" s="31" t="str">
        <f>IF('Cenas aprēķins'!$F$22="Jā",IFERROR(ROUND(G72/$K$59*$I$59,2),""),"")</f>
        <v/>
      </c>
      <c r="J72" s="31" t="str">
        <f>IF('Cenas aprēķins'!$G$22="Jā",IFERROR(ROUND(G72/$K$59*$J$59,2),""),"")</f>
        <v/>
      </c>
      <c r="K72" s="31" t="str">
        <f>IF('Cenas aprēķins'!$H$22="Jā",G72,"")</f>
        <v/>
      </c>
      <c r="L72" s="32">
        <f>IF('Cenas aprēķins'!$I$22="Jā",IFERROR(ROUND(G72/$K$59*$L$59,2),""),"")</f>
        <v>0</v>
      </c>
      <c r="M72" s="41"/>
      <c r="N72" s="41"/>
    </row>
    <row r="73" spans="1:14" ht="15.5" hidden="1" outlineLevel="2" x14ac:dyDescent="0.35">
      <c r="A73" s="41"/>
      <c r="B73" s="110">
        <v>12</v>
      </c>
      <c r="C73" s="184"/>
      <c r="D73" s="184"/>
      <c r="E73" s="219"/>
      <c r="F73" s="220"/>
      <c r="G73" s="57">
        <f t="shared" si="5"/>
        <v>0</v>
      </c>
      <c r="H73" s="31" t="str">
        <f>IF('Cenas aprēķins'!$E$22="Jā",IFERROR(ROUND(G73/$K$59*$H$59,2),""),"")</f>
        <v/>
      </c>
      <c r="I73" s="31" t="str">
        <f>IF('Cenas aprēķins'!$F$22="Jā",IFERROR(ROUND(G73/$K$59*$I$59,2),""),"")</f>
        <v/>
      </c>
      <c r="J73" s="31" t="str">
        <f>IF('Cenas aprēķins'!$G$22="Jā",IFERROR(ROUND(G73/$K$59*$J$59,2),""),"")</f>
        <v/>
      </c>
      <c r="K73" s="31" t="str">
        <f>IF('Cenas aprēķins'!$H$22="Jā",G73,"")</f>
        <v/>
      </c>
      <c r="L73" s="32">
        <f>IF('Cenas aprēķins'!$I$22="Jā",IFERROR(ROUND(G73/$K$59*$L$59,2),""),"")</f>
        <v>0</v>
      </c>
      <c r="M73" s="41"/>
      <c r="N73" s="41"/>
    </row>
    <row r="74" spans="1:14" ht="15.5" hidden="1" outlineLevel="2" x14ac:dyDescent="0.35">
      <c r="A74" s="41"/>
      <c r="B74" s="110">
        <v>13</v>
      </c>
      <c r="C74" s="184"/>
      <c r="D74" s="184"/>
      <c r="E74" s="219"/>
      <c r="F74" s="220"/>
      <c r="G74" s="57">
        <f t="shared" si="5"/>
        <v>0</v>
      </c>
      <c r="H74" s="31" t="str">
        <f>IF('Cenas aprēķins'!$E$22="Jā",IFERROR(ROUND(G74/$K$59*$H$59,2),""),"")</f>
        <v/>
      </c>
      <c r="I74" s="31" t="str">
        <f>IF('Cenas aprēķins'!$F$22="Jā",IFERROR(ROUND(G74/$K$59*$I$59,2),""),"")</f>
        <v/>
      </c>
      <c r="J74" s="31" t="str">
        <f>IF('Cenas aprēķins'!$G$22="Jā",IFERROR(ROUND(G74/$K$59*$J$59,2),""),"")</f>
        <v/>
      </c>
      <c r="K74" s="31" t="str">
        <f>IF('Cenas aprēķins'!$H$22="Jā",G74,"")</f>
        <v/>
      </c>
      <c r="L74" s="32">
        <f>IF('Cenas aprēķins'!$I$22="Jā",IFERROR(ROUND(G74/$K$59*$L$59,2),""),"")</f>
        <v>0</v>
      </c>
      <c r="M74" s="41"/>
      <c r="N74" s="41"/>
    </row>
    <row r="75" spans="1:14" ht="15.5" hidden="1" outlineLevel="2" x14ac:dyDescent="0.35">
      <c r="A75" s="41"/>
      <c r="B75" s="110">
        <v>14</v>
      </c>
      <c r="C75" s="184"/>
      <c r="D75" s="184"/>
      <c r="E75" s="219"/>
      <c r="F75" s="220"/>
      <c r="G75" s="57">
        <f t="shared" si="5"/>
        <v>0</v>
      </c>
      <c r="H75" s="31" t="str">
        <f>IF('Cenas aprēķins'!$E$22="Jā",IFERROR(ROUND(G75/$K$59*$H$59,2),""),"")</f>
        <v/>
      </c>
      <c r="I75" s="31" t="str">
        <f>IF('Cenas aprēķins'!$F$22="Jā",IFERROR(ROUND(G75/$K$59*$I$59,2),""),"")</f>
        <v/>
      </c>
      <c r="J75" s="31" t="str">
        <f>IF('Cenas aprēķins'!$G$22="Jā",IFERROR(ROUND(G75/$K$59*$J$59,2),""),"")</f>
        <v/>
      </c>
      <c r="K75" s="31" t="str">
        <f>IF('Cenas aprēķins'!$H$22="Jā",G75,"")</f>
        <v/>
      </c>
      <c r="L75" s="32">
        <f>IF('Cenas aprēķins'!$I$22="Jā",IFERROR(ROUND(G75/$K$59*$L$59,2),""),"")</f>
        <v>0</v>
      </c>
      <c r="M75" s="41"/>
      <c r="N75" s="41"/>
    </row>
    <row r="76" spans="1:14" ht="15.5" hidden="1" outlineLevel="2" x14ac:dyDescent="0.35">
      <c r="A76" s="41"/>
      <c r="B76" s="110">
        <v>15</v>
      </c>
      <c r="C76" s="184"/>
      <c r="D76" s="184"/>
      <c r="E76" s="219"/>
      <c r="F76" s="220"/>
      <c r="G76" s="57">
        <f t="shared" si="5"/>
        <v>0</v>
      </c>
      <c r="H76" s="31" t="str">
        <f>IF('Cenas aprēķins'!$E$22="Jā",IFERROR(ROUND(G76/$K$59*$H$59,2),""),"")</f>
        <v/>
      </c>
      <c r="I76" s="31" t="str">
        <f>IF('Cenas aprēķins'!$F$22="Jā",IFERROR(ROUND(G76/$K$59*$I$59,2),""),"")</f>
        <v/>
      </c>
      <c r="J76" s="31" t="str">
        <f>IF('Cenas aprēķins'!$G$22="Jā",IFERROR(ROUND(G76/$K$59*$J$59,2),""),"")</f>
        <v/>
      </c>
      <c r="K76" s="31" t="str">
        <f>IF('Cenas aprēķins'!$H$22="Jā",G76,"")</f>
        <v/>
      </c>
      <c r="L76" s="32">
        <f>IF('Cenas aprēķins'!$I$22="Jā",IFERROR(ROUND(G76/$K$59*$L$59,2),""),"")</f>
        <v>0</v>
      </c>
      <c r="M76" s="41"/>
      <c r="N76" s="41"/>
    </row>
    <row r="77" spans="1:14" ht="15.5" hidden="1" outlineLevel="2" x14ac:dyDescent="0.35">
      <c r="A77" s="41"/>
      <c r="B77" s="110">
        <v>16</v>
      </c>
      <c r="C77" s="184"/>
      <c r="D77" s="184"/>
      <c r="E77" s="219"/>
      <c r="F77" s="220"/>
      <c r="G77" s="57">
        <f t="shared" si="5"/>
        <v>0</v>
      </c>
      <c r="H77" s="31" t="str">
        <f>IF('Cenas aprēķins'!$E$22="Jā",IFERROR(ROUND(G77/$K$59*$H$59,2),""),"")</f>
        <v/>
      </c>
      <c r="I77" s="31" t="str">
        <f>IF('Cenas aprēķins'!$F$22="Jā",IFERROR(ROUND(G77/$K$59*$I$59,2),""),"")</f>
        <v/>
      </c>
      <c r="J77" s="31" t="str">
        <f>IF('Cenas aprēķins'!$G$22="Jā",IFERROR(ROUND(G77/$K$59*$J$59,2),""),"")</f>
        <v/>
      </c>
      <c r="K77" s="31" t="str">
        <f>IF('Cenas aprēķins'!$H$22="Jā",G77,"")</f>
        <v/>
      </c>
      <c r="L77" s="32">
        <f>IF('Cenas aprēķins'!$I$22="Jā",IFERROR(ROUND(G77/$K$59*$L$59,2),""),"")</f>
        <v>0</v>
      </c>
      <c r="M77" s="41"/>
      <c r="N77" s="41"/>
    </row>
    <row r="78" spans="1:14" ht="15.5" hidden="1" outlineLevel="2" x14ac:dyDescent="0.35">
      <c r="A78" s="41"/>
      <c r="B78" s="110">
        <v>17</v>
      </c>
      <c r="C78" s="184"/>
      <c r="D78" s="184"/>
      <c r="E78" s="219"/>
      <c r="F78" s="220"/>
      <c r="G78" s="57">
        <f t="shared" si="5"/>
        <v>0</v>
      </c>
      <c r="H78" s="31" t="str">
        <f>IF('Cenas aprēķins'!$E$22="Jā",IFERROR(ROUND(G78/$K$59*$H$59,2),""),"")</f>
        <v/>
      </c>
      <c r="I78" s="31" t="str">
        <f>IF('Cenas aprēķins'!$F$22="Jā",IFERROR(ROUND(G78/$K$59*$I$59,2),""),"")</f>
        <v/>
      </c>
      <c r="J78" s="31" t="str">
        <f>IF('Cenas aprēķins'!$G$22="Jā",IFERROR(ROUND(G78/$K$59*$J$59,2),""),"")</f>
        <v/>
      </c>
      <c r="K78" s="31" t="str">
        <f>IF('Cenas aprēķins'!$H$22="Jā",G78,"")</f>
        <v/>
      </c>
      <c r="L78" s="32">
        <f>IF('Cenas aprēķins'!$I$22="Jā",IFERROR(ROUND(G78/$K$59*$L$59,2),""),"")</f>
        <v>0</v>
      </c>
      <c r="M78" s="41"/>
      <c r="N78" s="41"/>
    </row>
    <row r="79" spans="1:14" ht="15.5" hidden="1" outlineLevel="2" x14ac:dyDescent="0.35">
      <c r="A79" s="41"/>
      <c r="B79" s="110">
        <v>18</v>
      </c>
      <c r="C79" s="184"/>
      <c r="D79" s="184"/>
      <c r="E79" s="219"/>
      <c r="F79" s="220"/>
      <c r="G79" s="57">
        <f t="shared" si="5"/>
        <v>0</v>
      </c>
      <c r="H79" s="31" t="str">
        <f>IF('Cenas aprēķins'!$E$22="Jā",IFERROR(ROUND(G79/$K$59*$H$59,2),""),"")</f>
        <v/>
      </c>
      <c r="I79" s="31" t="str">
        <f>IF('Cenas aprēķins'!$F$22="Jā",IFERROR(ROUND(G79/$K$59*$I$59,2),""),"")</f>
        <v/>
      </c>
      <c r="J79" s="31" t="str">
        <f>IF('Cenas aprēķins'!$G$22="Jā",IFERROR(ROUND(G79/$K$59*$J$59,2),""),"")</f>
        <v/>
      </c>
      <c r="K79" s="31" t="str">
        <f>IF('Cenas aprēķins'!$H$22="Jā",G79,"")</f>
        <v/>
      </c>
      <c r="L79" s="32">
        <f>IF('Cenas aprēķins'!$I$22="Jā",IFERROR(ROUND(G79/$K$59*$L$59,2),""),"")</f>
        <v>0</v>
      </c>
      <c r="M79" s="41"/>
      <c r="N79" s="41"/>
    </row>
    <row r="80" spans="1:14" ht="15.5" hidden="1" outlineLevel="2" x14ac:dyDescent="0.35">
      <c r="A80" s="41"/>
      <c r="B80" s="110">
        <v>19</v>
      </c>
      <c r="C80" s="184"/>
      <c r="D80" s="184"/>
      <c r="E80" s="219"/>
      <c r="F80" s="220"/>
      <c r="G80" s="57">
        <f t="shared" si="5"/>
        <v>0</v>
      </c>
      <c r="H80" s="31" t="str">
        <f>IF('Cenas aprēķins'!$E$22="Jā",IFERROR(ROUND(G80/$K$59*$H$59,2),""),"")</f>
        <v/>
      </c>
      <c r="I80" s="31" t="str">
        <f>IF('Cenas aprēķins'!$F$22="Jā",IFERROR(ROUND(G80/$K$59*$I$59,2),""),"")</f>
        <v/>
      </c>
      <c r="J80" s="31" t="str">
        <f>IF('Cenas aprēķins'!$G$22="Jā",IFERROR(ROUND(G80/$K$59*$J$59,2),""),"")</f>
        <v/>
      </c>
      <c r="K80" s="31" t="str">
        <f>IF('Cenas aprēķins'!$H$22="Jā",G80,"")</f>
        <v/>
      </c>
      <c r="L80" s="32">
        <f>IF('Cenas aprēķins'!$I$22="Jā",IFERROR(ROUND(G80/$K$59*$L$59,2),""),"")</f>
        <v>0</v>
      </c>
      <c r="M80" s="41"/>
      <c r="N80" s="41"/>
    </row>
    <row r="81" spans="1:14" ht="15.5" outlineLevel="1" x14ac:dyDescent="0.35">
      <c r="A81" s="41"/>
      <c r="B81" s="110">
        <v>20</v>
      </c>
      <c r="C81" s="184"/>
      <c r="D81" s="184"/>
      <c r="E81" s="219"/>
      <c r="F81" s="220"/>
      <c r="G81" s="57">
        <f t="shared" si="5"/>
        <v>0</v>
      </c>
      <c r="H81" s="31" t="str">
        <f>IF('Cenas aprēķins'!$E$22="Jā",IFERROR(ROUND(G81/$K$59*$H$59,2),""),"")</f>
        <v/>
      </c>
      <c r="I81" s="31" t="str">
        <f>IF('Cenas aprēķins'!$F$22="Jā",IFERROR(ROUND(G81/$K$59*$I$59,2),""),"")</f>
        <v/>
      </c>
      <c r="J81" s="31" t="str">
        <f>IF('Cenas aprēķins'!$G$22="Jā",IFERROR(ROUND(G81/$K$59*$J$59,2),""),"")</f>
        <v/>
      </c>
      <c r="K81" s="31" t="str">
        <f>IF('Cenas aprēķins'!$H$22="Jā",G81,"")</f>
        <v/>
      </c>
      <c r="L81" s="32">
        <f>IF('Cenas aprēķins'!$I$22="Jā",IFERROR(ROUND(G81/$K$59*$L$59,2),""),"")</f>
        <v>0</v>
      </c>
      <c r="M81" s="41"/>
      <c r="N81" s="41"/>
    </row>
    <row r="82" spans="1:14" ht="15.5" outlineLevel="2" x14ac:dyDescent="0.35">
      <c r="A82" s="41"/>
      <c r="B82" s="110">
        <v>21</v>
      </c>
      <c r="C82" s="184"/>
      <c r="D82" s="184"/>
      <c r="E82" s="219"/>
      <c r="F82" s="220"/>
      <c r="G82" s="57">
        <f t="shared" si="5"/>
        <v>0</v>
      </c>
      <c r="H82" s="31" t="str">
        <f>IF('Cenas aprēķins'!$E$22="Jā",IFERROR(ROUND(G82/$K$59*$H$59,2),""),"")</f>
        <v/>
      </c>
      <c r="I82" s="31" t="str">
        <f>IF('Cenas aprēķins'!$F$22="Jā",IFERROR(ROUND(G82/$K$59*$I$59,2),""),"")</f>
        <v/>
      </c>
      <c r="J82" s="31" t="str">
        <f>IF('Cenas aprēķins'!$G$22="Jā",IFERROR(ROUND(G82/$K$59*$J$59,2),""),"")</f>
        <v/>
      </c>
      <c r="K82" s="31" t="str">
        <f>IF('Cenas aprēķins'!$H$22="Jā",G82,"")</f>
        <v/>
      </c>
      <c r="L82" s="32">
        <f>IF('Cenas aprēķins'!$I$22="Jā",IFERROR(ROUND(G82/$K$59*$L$59,2),""),"")</f>
        <v>0</v>
      </c>
      <c r="M82" s="41"/>
      <c r="N82" s="41"/>
    </row>
    <row r="83" spans="1:14" ht="15.5" outlineLevel="2" x14ac:dyDescent="0.35">
      <c r="A83" s="41"/>
      <c r="B83" s="110">
        <v>22</v>
      </c>
      <c r="C83" s="184"/>
      <c r="D83" s="184"/>
      <c r="E83" s="219"/>
      <c r="F83" s="220"/>
      <c r="G83" s="57">
        <f t="shared" si="5"/>
        <v>0</v>
      </c>
      <c r="H83" s="31" t="str">
        <f>IF('Cenas aprēķins'!$E$22="Jā",IFERROR(ROUND(G83/$K$59*$H$59,2),""),"")</f>
        <v/>
      </c>
      <c r="I83" s="31" t="str">
        <f>IF('Cenas aprēķins'!$F$22="Jā",IFERROR(ROUND(G83/$K$59*$I$59,2),""),"")</f>
        <v/>
      </c>
      <c r="J83" s="31" t="str">
        <f>IF('Cenas aprēķins'!$G$22="Jā",IFERROR(ROUND(G83/$K$59*$J$59,2),""),"")</f>
        <v/>
      </c>
      <c r="K83" s="31" t="str">
        <f>IF('Cenas aprēķins'!$H$22="Jā",G83,"")</f>
        <v/>
      </c>
      <c r="L83" s="32">
        <f>IF('Cenas aprēķins'!$I$22="Jā",IFERROR(ROUND(G83/$K$59*$L$59,2),""),"")</f>
        <v>0</v>
      </c>
      <c r="M83" s="41"/>
      <c r="N83" s="41"/>
    </row>
    <row r="84" spans="1:14" ht="15.5" outlineLevel="2" x14ac:dyDescent="0.35">
      <c r="A84" s="41"/>
      <c r="B84" s="110">
        <v>23</v>
      </c>
      <c r="C84" s="184"/>
      <c r="D84" s="184"/>
      <c r="E84" s="219"/>
      <c r="F84" s="220"/>
      <c r="G84" s="57">
        <f t="shared" si="5"/>
        <v>0</v>
      </c>
      <c r="H84" s="31" t="str">
        <f>IF('Cenas aprēķins'!$E$22="Jā",IFERROR(ROUND(G84/$K$59*$H$59,2),""),"")</f>
        <v/>
      </c>
      <c r="I84" s="31" t="str">
        <f>IF('Cenas aprēķins'!$F$22="Jā",IFERROR(ROUND(G84/$K$59*$I$59,2),""),"")</f>
        <v/>
      </c>
      <c r="J84" s="31" t="str">
        <f>IF('Cenas aprēķins'!$G$22="Jā",IFERROR(ROUND(G84/$K$59*$J$59,2),""),"")</f>
        <v/>
      </c>
      <c r="K84" s="31" t="str">
        <f>IF('Cenas aprēķins'!$H$22="Jā",G84,"")</f>
        <v/>
      </c>
      <c r="L84" s="32">
        <f>IF('Cenas aprēķins'!$I$22="Jā",IFERROR(ROUND(G84/$K$59*$L$59,2),""),"")</f>
        <v>0</v>
      </c>
      <c r="M84" s="41"/>
      <c r="N84" s="41"/>
    </row>
    <row r="85" spans="1:14" ht="15.5" outlineLevel="2" x14ac:dyDescent="0.35">
      <c r="A85" s="41"/>
      <c r="B85" s="110">
        <v>24</v>
      </c>
      <c r="C85" s="184"/>
      <c r="D85" s="184"/>
      <c r="E85" s="219"/>
      <c r="F85" s="220"/>
      <c r="G85" s="57">
        <f t="shared" si="5"/>
        <v>0</v>
      </c>
      <c r="H85" s="31" t="str">
        <f>IF('Cenas aprēķins'!$E$22="Jā",IFERROR(ROUND(G85/$K$59*$H$59,2),""),"")</f>
        <v/>
      </c>
      <c r="I85" s="31" t="str">
        <f>IF('Cenas aprēķins'!$F$22="Jā",IFERROR(ROUND(G85/$K$59*$I$59,2),""),"")</f>
        <v/>
      </c>
      <c r="J85" s="31" t="str">
        <f>IF('Cenas aprēķins'!$G$22="Jā",IFERROR(ROUND(G85/$K$59*$J$59,2),""),"")</f>
        <v/>
      </c>
      <c r="K85" s="31" t="str">
        <f>IF('Cenas aprēķins'!$H$22="Jā",G85,"")</f>
        <v/>
      </c>
      <c r="L85" s="32">
        <f>IF('Cenas aprēķins'!$I$22="Jā",IFERROR(ROUND(G85/$K$59*$L$59,2),""),"")</f>
        <v>0</v>
      </c>
      <c r="M85" s="41"/>
      <c r="N85" s="41"/>
    </row>
    <row r="86" spans="1:14" ht="16" outlineLevel="2" thickBot="1" x14ac:dyDescent="0.4">
      <c r="A86" s="41"/>
      <c r="B86" s="111">
        <v>25</v>
      </c>
      <c r="C86" s="187"/>
      <c r="D86" s="187"/>
      <c r="E86" s="79"/>
      <c r="F86" s="221"/>
      <c r="G86" s="58">
        <f t="shared" si="5"/>
        <v>0</v>
      </c>
      <c r="H86" s="34" t="str">
        <f>IF('Cenas aprēķins'!$E$22="Jā",IFERROR(ROUND(G86/$K$59*$H$59,2),""),"")</f>
        <v/>
      </c>
      <c r="I86" s="34" t="str">
        <f>IF('Cenas aprēķins'!$F$22="Jā",IFERROR(ROUND(G86/$K$59*$I$59,2),""),"")</f>
        <v/>
      </c>
      <c r="J86" s="34" t="str">
        <f>IF('Cenas aprēķins'!$G$22="Jā",IFERROR(ROUND(G86/$K$59*$J$59,2),""),"")</f>
        <v/>
      </c>
      <c r="K86" s="34" t="str">
        <f>IF('Cenas aprēķins'!$H$22="Jā",G86,"")</f>
        <v/>
      </c>
      <c r="L86" s="35">
        <f>IF('Cenas aprēķins'!$I$22="Jā",IFERROR(ROUND(G86/$K$59*$L$59,2),""),"")</f>
        <v>0</v>
      </c>
      <c r="M86" s="41"/>
      <c r="N86" s="41"/>
    </row>
    <row r="87" spans="1:14" ht="15.5" x14ac:dyDescent="0.35">
      <c r="A87" s="41"/>
      <c r="B87" s="41"/>
      <c r="C87" s="41"/>
      <c r="D87" s="41"/>
      <c r="E87" s="41"/>
      <c r="F87" s="41"/>
      <c r="G87" s="41"/>
      <c r="H87" s="41"/>
      <c r="I87" s="41"/>
      <c r="J87" s="41"/>
      <c r="K87" s="41"/>
      <c r="L87" s="41"/>
      <c r="M87" s="41"/>
      <c r="N87" s="41"/>
    </row>
    <row r="88" spans="1:14" ht="15.5" x14ac:dyDescent="0.35">
      <c r="A88" s="41"/>
      <c r="B88" s="41"/>
      <c r="C88" s="41"/>
      <c r="D88" s="41"/>
      <c r="E88" s="41"/>
      <c r="F88" s="41"/>
      <c r="G88" s="41"/>
      <c r="H88" s="41"/>
      <c r="I88" s="41"/>
      <c r="J88" s="41"/>
      <c r="K88" s="41"/>
      <c r="L88" s="41"/>
      <c r="M88" s="41"/>
      <c r="N88" s="41"/>
    </row>
    <row r="89" spans="1:14" ht="20" x14ac:dyDescent="0.4">
      <c r="A89" s="41"/>
      <c r="B89" s="315" t="s">
        <v>307</v>
      </c>
      <c r="C89" s="201"/>
      <c r="D89" s="201"/>
      <c r="E89" s="201"/>
      <c r="F89" s="201"/>
      <c r="G89" s="201"/>
      <c r="H89" s="201"/>
      <c r="I89" s="201"/>
      <c r="J89" s="41"/>
      <c r="K89" s="41"/>
      <c r="L89" s="41"/>
      <c r="M89" s="41"/>
      <c r="N89" s="41"/>
    </row>
    <row r="90" spans="1:14" ht="16" thickBot="1" x14ac:dyDescent="0.4">
      <c r="A90" s="41"/>
      <c r="B90" s="41"/>
      <c r="C90" s="41"/>
      <c r="D90" s="41"/>
      <c r="E90" s="41"/>
      <c r="F90" s="41"/>
      <c r="G90" s="41"/>
      <c r="H90" s="41"/>
      <c r="I90" s="41"/>
      <c r="J90" s="41"/>
      <c r="K90" s="41"/>
      <c r="L90" s="41"/>
      <c r="M90" s="41"/>
      <c r="N90" s="41"/>
    </row>
    <row r="91" spans="1:14" ht="15.5" x14ac:dyDescent="0.35">
      <c r="A91" s="41"/>
      <c r="B91" s="41"/>
      <c r="C91" s="333" t="s">
        <v>267</v>
      </c>
      <c r="D91" s="334"/>
      <c r="E91" s="334"/>
      <c r="F91" s="334"/>
      <c r="G91" s="334"/>
      <c r="H91" s="334"/>
      <c r="I91" s="334"/>
      <c r="J91" s="334"/>
      <c r="K91" s="335"/>
      <c r="L91" s="41"/>
      <c r="M91" s="41"/>
      <c r="N91" s="41"/>
    </row>
    <row r="92" spans="1:14" ht="15.5" x14ac:dyDescent="0.35">
      <c r="A92" s="41"/>
      <c r="B92" s="41"/>
      <c r="C92" s="336"/>
      <c r="D92" s="337"/>
      <c r="E92" s="337"/>
      <c r="F92" s="337"/>
      <c r="G92" s="337"/>
      <c r="H92" s="337"/>
      <c r="I92" s="337"/>
      <c r="J92" s="337"/>
      <c r="K92" s="338"/>
      <c r="L92" s="41"/>
      <c r="M92" s="41"/>
      <c r="N92" s="41"/>
    </row>
    <row r="93" spans="1:14" ht="15.5" x14ac:dyDescent="0.35">
      <c r="A93" s="41"/>
      <c r="B93" s="41"/>
      <c r="C93" s="336"/>
      <c r="D93" s="337"/>
      <c r="E93" s="337"/>
      <c r="F93" s="337"/>
      <c r="G93" s="337"/>
      <c r="H93" s="337"/>
      <c r="I93" s="337"/>
      <c r="J93" s="337"/>
      <c r="K93" s="338"/>
      <c r="L93" s="41"/>
      <c r="M93" s="41"/>
      <c r="N93" s="41"/>
    </row>
    <row r="94" spans="1:14" ht="15.5" x14ac:dyDescent="0.35">
      <c r="A94" s="41"/>
      <c r="B94" s="41"/>
      <c r="C94" s="336"/>
      <c r="D94" s="337"/>
      <c r="E94" s="337"/>
      <c r="F94" s="337"/>
      <c r="G94" s="337"/>
      <c r="H94" s="337"/>
      <c r="I94" s="337"/>
      <c r="J94" s="337"/>
      <c r="K94" s="338"/>
      <c r="L94" s="41"/>
      <c r="M94" s="41"/>
      <c r="N94" s="41"/>
    </row>
    <row r="95" spans="1:14" ht="16" thickBot="1" x14ac:dyDescent="0.4">
      <c r="A95" s="41"/>
      <c r="B95" s="41"/>
      <c r="C95" s="339"/>
      <c r="D95" s="340"/>
      <c r="E95" s="340"/>
      <c r="F95" s="340"/>
      <c r="G95" s="340"/>
      <c r="H95" s="340"/>
      <c r="I95" s="340"/>
      <c r="J95" s="340"/>
      <c r="K95" s="341"/>
      <c r="L95" s="41"/>
      <c r="M95" s="41"/>
      <c r="N95" s="41"/>
    </row>
    <row r="96" spans="1:14" ht="16" thickBot="1" x14ac:dyDescent="0.4">
      <c r="A96" s="41"/>
      <c r="B96" s="41"/>
      <c r="C96" s="41"/>
      <c r="D96" s="41"/>
      <c r="E96" s="41"/>
      <c r="F96" s="41"/>
      <c r="G96" s="41"/>
      <c r="H96" s="41"/>
      <c r="I96" s="41"/>
      <c r="J96" s="41"/>
      <c r="K96" s="41"/>
      <c r="L96" s="41"/>
      <c r="M96" s="41"/>
      <c r="N96" s="41"/>
    </row>
    <row r="97" spans="1:20" ht="37.15" customHeight="1" thickBot="1" x14ac:dyDescent="0.4">
      <c r="A97" s="41"/>
      <c r="B97" s="389" t="s">
        <v>308</v>
      </c>
      <c r="C97" s="389"/>
      <c r="D97" s="389"/>
      <c r="E97" s="389"/>
      <c r="F97" s="389"/>
      <c r="G97" s="389"/>
      <c r="H97" s="389"/>
      <c r="I97" s="389"/>
      <c r="J97" s="389"/>
      <c r="K97" s="41"/>
      <c r="L97" s="321" t="s">
        <v>306</v>
      </c>
      <c r="M97" s="322"/>
      <c r="N97" s="323"/>
    </row>
    <row r="98" spans="1:20" ht="15.75" customHeight="1" thickBot="1" x14ac:dyDescent="0.4">
      <c r="A98" s="41"/>
      <c r="B98" s="350" t="s">
        <v>243</v>
      </c>
      <c r="C98" s="351"/>
      <c r="D98" s="351"/>
      <c r="E98" s="351"/>
      <c r="F98" s="351"/>
      <c r="G98" s="351"/>
      <c r="H98" s="352"/>
      <c r="I98" s="41"/>
      <c r="J98" s="41"/>
      <c r="K98" s="41"/>
      <c r="L98" s="327"/>
      <c r="M98" s="328"/>
      <c r="N98" s="329"/>
    </row>
    <row r="99" spans="1:20" ht="15.5" x14ac:dyDescent="0.35">
      <c r="A99" s="41"/>
      <c r="B99" s="41"/>
      <c r="C99" s="41"/>
      <c r="D99" s="41"/>
      <c r="E99" s="41"/>
      <c r="F99" s="41"/>
      <c r="G99" s="41"/>
      <c r="H99" s="41"/>
      <c r="I99" s="41"/>
      <c r="J99" s="41"/>
      <c r="K99" s="41"/>
      <c r="L99" s="41"/>
      <c r="M99" s="41"/>
      <c r="N99" s="41"/>
    </row>
    <row r="100" spans="1:20" ht="39" customHeight="1" x14ac:dyDescent="0.35">
      <c r="A100" s="41"/>
      <c r="B100" s="388" t="s">
        <v>262</v>
      </c>
      <c r="C100" s="388"/>
      <c r="D100" s="388"/>
      <c r="E100" s="388"/>
      <c r="F100" s="388"/>
      <c r="G100" s="388"/>
      <c r="H100" s="388"/>
      <c r="I100" s="388"/>
      <c r="J100" s="388"/>
      <c r="K100" s="388"/>
      <c r="L100" s="388"/>
      <c r="M100" s="229"/>
      <c r="N100" s="229"/>
    </row>
    <row r="101" spans="1:20" ht="16" thickBot="1" x14ac:dyDescent="0.4">
      <c r="A101" s="41"/>
      <c r="B101" s="41"/>
      <c r="C101" s="41"/>
      <c r="D101" s="41"/>
      <c r="E101" s="41"/>
      <c r="F101" s="41"/>
      <c r="G101" s="41"/>
      <c r="H101" s="41"/>
      <c r="I101" s="41"/>
      <c r="J101" s="41"/>
      <c r="K101" s="41"/>
      <c r="L101" s="41"/>
      <c r="M101" s="41"/>
      <c r="N101" s="41"/>
    </row>
    <row r="102" spans="1:20" ht="16" thickBot="1" x14ac:dyDescent="0.4">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 thickBot="1" x14ac:dyDescent="0.4">
      <c r="A103" s="41"/>
      <c r="B103" s="41"/>
      <c r="C103" s="41"/>
      <c r="D103" s="41"/>
      <c r="E103" s="41"/>
      <c r="F103" s="41"/>
      <c r="G103" s="41"/>
      <c r="H103" s="199">
        <f>'Cenas aprēķins'!E21</f>
        <v>1</v>
      </c>
      <c r="I103" s="199">
        <f>'Cenas aprēķins'!F21</f>
        <v>0</v>
      </c>
      <c r="J103" s="199">
        <f>'Cenas aprēķins'!G21</f>
        <v>24</v>
      </c>
      <c r="K103" s="199">
        <f>'Cenas aprēķins'!H21</f>
        <v>167</v>
      </c>
      <c r="L103" s="200">
        <f>'Cenas aprēķins'!I21</f>
        <v>1</v>
      </c>
      <c r="M103" s="41"/>
      <c r="N103" s="41"/>
      <c r="O103" s="225"/>
      <c r="P103" s="225" t="s">
        <v>76</v>
      </c>
      <c r="Q103" s="225" t="s">
        <v>77</v>
      </c>
      <c r="R103" s="225" t="s">
        <v>78</v>
      </c>
      <c r="S103" s="225" t="s">
        <v>21</v>
      </c>
      <c r="T103" s="225" t="s">
        <v>79</v>
      </c>
    </row>
    <row r="104" spans="1:20" ht="18" thickBot="1" x14ac:dyDescent="0.4">
      <c r="A104" s="41"/>
      <c r="B104" s="41"/>
      <c r="C104" s="41"/>
      <c r="D104" s="41"/>
      <c r="E104" s="41"/>
      <c r="F104" s="41"/>
      <c r="G104" s="149" t="s">
        <v>274</v>
      </c>
      <c r="H104" s="45">
        <f>SUM(F112:F131)</f>
        <v>0</v>
      </c>
      <c r="I104" s="46">
        <f t="shared" ref="I104:L104" si="6">SUM(G112:G131)</f>
        <v>0</v>
      </c>
      <c r="J104" s="46">
        <f t="shared" si="6"/>
        <v>0</v>
      </c>
      <c r="K104" s="46">
        <f t="shared" si="6"/>
        <v>0</v>
      </c>
      <c r="L104" s="47">
        <f t="shared" si="6"/>
        <v>0.75</v>
      </c>
      <c r="M104" s="41"/>
      <c r="N104" s="41"/>
      <c r="O104" s="233" t="str">
        <f>'datu lapa'!B54</f>
        <v>Pirmā izvēle: Aprēķināt, izmantojot kopējo aprīkojuma un iekārtu iegādes vērtību (Aizpildiet 2. tabulu)</v>
      </c>
      <c r="P104" s="226">
        <f>H104</f>
        <v>0</v>
      </c>
      <c r="Q104" s="226">
        <f t="shared" ref="Q104:T104" si="7">I104</f>
        <v>0</v>
      </c>
      <c r="R104" s="226">
        <f t="shared" si="7"/>
        <v>0</v>
      </c>
      <c r="S104" s="226">
        <f t="shared" si="7"/>
        <v>0</v>
      </c>
      <c r="T104" s="226">
        <f t="shared" si="7"/>
        <v>0.75</v>
      </c>
    </row>
    <row r="105" spans="1:20" ht="15.5" x14ac:dyDescent="0.35">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0</v>
      </c>
    </row>
    <row r="106" spans="1:20" ht="16" thickBot="1" x14ac:dyDescent="0.4">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0</v>
      </c>
      <c r="R106" s="226">
        <f t="shared" si="9"/>
        <v>0</v>
      </c>
      <c r="S106" s="226">
        <f t="shared" si="9"/>
        <v>0</v>
      </c>
      <c r="T106" s="226">
        <f t="shared" si="9"/>
        <v>0</v>
      </c>
    </row>
    <row r="107" spans="1:20" ht="15.5" x14ac:dyDescent="0.35">
      <c r="A107" s="41"/>
      <c r="B107" s="375" t="s">
        <v>66</v>
      </c>
      <c r="C107" s="353" t="s">
        <v>125</v>
      </c>
      <c r="D107" s="353" t="s">
        <v>126</v>
      </c>
      <c r="E107" s="353"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5" x14ac:dyDescent="0.35">
      <c r="A108" s="41"/>
      <c r="B108" s="381"/>
      <c r="C108" s="378"/>
      <c r="D108" s="378"/>
      <c r="E108" s="378"/>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5" customHeight="1" x14ac:dyDescent="0.35">
      <c r="A109" s="41"/>
      <c r="B109" s="381"/>
      <c r="C109" s="378"/>
      <c r="D109" s="378"/>
      <c r="E109" s="378"/>
      <c r="F109" s="205">
        <f>'Cenas aprēķins'!E21</f>
        <v>1</v>
      </c>
      <c r="G109" s="205">
        <f>'Cenas aprēķins'!F21</f>
        <v>0</v>
      </c>
      <c r="H109" s="205">
        <f>'Cenas aprēķins'!G21</f>
        <v>24</v>
      </c>
      <c r="I109" s="205">
        <f>'Cenas aprēķins'!H21</f>
        <v>167</v>
      </c>
      <c r="J109" s="206">
        <f>'Cenas aprēķins'!I21</f>
        <v>1</v>
      </c>
      <c r="K109" s="41"/>
      <c r="L109" s="41"/>
      <c r="M109" s="41"/>
      <c r="N109" s="41"/>
    </row>
    <row r="110" spans="1:20" ht="16" thickBot="1" x14ac:dyDescent="0.4">
      <c r="A110" s="41"/>
      <c r="B110" s="207">
        <v>1</v>
      </c>
      <c r="C110" s="208">
        <v>2</v>
      </c>
      <c r="D110" s="208">
        <v>3</v>
      </c>
      <c r="E110" s="208">
        <v>4</v>
      </c>
      <c r="F110" s="208">
        <v>5</v>
      </c>
      <c r="G110" s="208">
        <v>6</v>
      </c>
      <c r="H110" s="208">
        <v>7</v>
      </c>
      <c r="I110" s="208">
        <v>8</v>
      </c>
      <c r="J110" s="209">
        <v>9</v>
      </c>
      <c r="K110" s="41"/>
      <c r="L110" s="41"/>
      <c r="M110" s="41"/>
      <c r="N110" s="41"/>
    </row>
    <row r="111" spans="1:20" ht="15.5" outlineLevel="1" x14ac:dyDescent="0.35">
      <c r="A111" s="41"/>
      <c r="B111" s="216">
        <v>0</v>
      </c>
      <c r="C111" s="217" t="s">
        <v>141</v>
      </c>
      <c r="D111" s="50">
        <v>7500</v>
      </c>
      <c r="E111" s="217">
        <v>5</v>
      </c>
      <c r="F111" s="50" t="str">
        <f>IF('Cenas aprēķins'!$E$22="Jā",IFERROR(ROUND(K111/$I$109*$F$109,2),""),"")</f>
        <v/>
      </c>
      <c r="G111" s="50" t="str">
        <f>IF('Cenas aprēķins'!$F$22="Jā",IFERROR(ROUND(K111/$I$109*$G$109,2),""),"")</f>
        <v/>
      </c>
      <c r="H111" s="50" t="str">
        <f>IF('Cenas aprēķins'!$G$22="Jā",IFERROR(ROUND(K111/$I$109*$H$109,2),""),"")</f>
        <v/>
      </c>
      <c r="I111" s="50" t="str">
        <f>IF('Cenas aprēķins'!$H$22="Jā",IFERROR(ROUND(D111/E111/12,2),""),"")</f>
        <v/>
      </c>
      <c r="J111" s="51">
        <f>IF('Cenas aprēķins'!$I$22="Jā",IFERROR(ROUND(K111/$I$109*$J$109,2),""),"")</f>
        <v>0.75</v>
      </c>
      <c r="K111" s="223">
        <f>IFERROR(ROUND(D111/E111/12,2),"")</f>
        <v>125</v>
      </c>
      <c r="L111" s="41"/>
      <c r="M111" s="41"/>
      <c r="N111" s="41"/>
    </row>
    <row r="112" spans="1:20" ht="15.5" outlineLevel="1" x14ac:dyDescent="0.35">
      <c r="A112" s="41"/>
      <c r="B112" s="110">
        <v>1</v>
      </c>
      <c r="C112" s="184" t="s">
        <v>317</v>
      </c>
      <c r="D112" s="219">
        <v>6000</v>
      </c>
      <c r="E112" s="184">
        <v>4</v>
      </c>
      <c r="F112" s="31" t="str">
        <f>IF('Cenas aprēķins'!$E$22="Jā",IFERROR(ROUND(K112/$I$109*$F$109,2),""),"")</f>
        <v/>
      </c>
      <c r="G112" s="31" t="str">
        <f>IF('Cenas aprēķins'!$F$22="Jā",IFERROR(ROUND(K112/$I$109*$G$109,2),""),"")</f>
        <v/>
      </c>
      <c r="H112" s="31" t="str">
        <f>IF('Cenas aprēķins'!$G$22="Jā",IFERROR(ROUND(K112/$I$109*$H$109,2),""),"")</f>
        <v/>
      </c>
      <c r="I112" s="31" t="str">
        <f>IF('Cenas aprēķins'!$H$22="Jā",IFERROR(ROUND(D112/E112/12,2),""),"")</f>
        <v/>
      </c>
      <c r="J112" s="32">
        <f>IF('Cenas aprēķins'!$I$22="Jā",IFERROR(ROUND(K112/$I$109*$J$109,2),""),"")</f>
        <v>0.75</v>
      </c>
      <c r="K112" s="223">
        <f t="shared" ref="K112:K131" si="10">IFERROR(ROUND(D112/E112/12,2),"")</f>
        <v>125</v>
      </c>
      <c r="L112" s="41"/>
      <c r="M112" s="41"/>
      <c r="N112" s="41"/>
    </row>
    <row r="113" spans="1:14" ht="15.5" outlineLevel="1" x14ac:dyDescent="0.35">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5" outlineLevel="1" x14ac:dyDescent="0.35">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5" outlineLevel="1" x14ac:dyDescent="0.35">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5" outlineLevel="1" x14ac:dyDescent="0.35">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5" outlineLevel="1" x14ac:dyDescent="0.35">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5" outlineLevel="1" x14ac:dyDescent="0.35">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5" outlineLevel="1" x14ac:dyDescent="0.35">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5" outlineLevel="1" x14ac:dyDescent="0.35">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5" outlineLevel="1" collapsed="1" x14ac:dyDescent="0.35">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5" hidden="1" outlineLevel="2" x14ac:dyDescent="0.35">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5" hidden="1" outlineLevel="2" x14ac:dyDescent="0.35">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5" hidden="1" outlineLevel="2" x14ac:dyDescent="0.35">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5" hidden="1" outlineLevel="2" x14ac:dyDescent="0.35">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5" hidden="1" outlineLevel="2" x14ac:dyDescent="0.35">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5" hidden="1" outlineLevel="2" x14ac:dyDescent="0.35">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5" hidden="1" outlineLevel="2" x14ac:dyDescent="0.35">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5" hidden="1" outlineLevel="2" x14ac:dyDescent="0.35">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5" hidden="1" outlineLevel="2" x14ac:dyDescent="0.35">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 hidden="1" outlineLevel="2" thickBot="1" x14ac:dyDescent="0.4">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5" x14ac:dyDescent="0.35">
      <c r="A132" s="41"/>
      <c r="B132" s="41"/>
      <c r="C132" s="41"/>
      <c r="D132" s="41"/>
      <c r="E132" s="41"/>
      <c r="F132" s="41"/>
      <c r="G132" s="41"/>
      <c r="H132" s="41"/>
      <c r="I132" s="41"/>
      <c r="J132" s="41"/>
      <c r="K132" s="41"/>
      <c r="L132" s="41"/>
      <c r="M132" s="41"/>
      <c r="N132" s="41"/>
    </row>
    <row r="133" spans="1:14" ht="17.5" x14ac:dyDescent="0.35">
      <c r="A133" s="41"/>
      <c r="B133" s="92" t="s">
        <v>268</v>
      </c>
      <c r="C133" s="201"/>
      <c r="D133" s="201"/>
      <c r="E133" s="201"/>
      <c r="F133" s="201"/>
      <c r="G133" s="201"/>
      <c r="H133" s="201"/>
      <c r="I133" s="201"/>
      <c r="J133" s="201"/>
      <c r="K133" s="41"/>
      <c r="L133" s="41"/>
      <c r="M133" s="41"/>
      <c r="N133" s="41"/>
    </row>
    <row r="134" spans="1:14" ht="16" thickBot="1" x14ac:dyDescent="0.4">
      <c r="A134" s="41"/>
      <c r="B134" s="41"/>
      <c r="C134" s="41"/>
      <c r="D134" s="41"/>
      <c r="E134" s="41"/>
      <c r="F134" s="41"/>
      <c r="G134" s="41"/>
      <c r="H134" s="41"/>
      <c r="I134" s="41"/>
      <c r="J134" s="41"/>
      <c r="K134" s="41"/>
      <c r="L134" s="41"/>
      <c r="M134" s="41"/>
      <c r="N134" s="41"/>
    </row>
    <row r="135" spans="1:14" ht="16" thickBot="1" x14ac:dyDescent="0.4">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 thickBot="1" x14ac:dyDescent="0.4">
      <c r="A136" s="41"/>
      <c r="B136" s="41"/>
      <c r="C136" s="41"/>
      <c r="D136" s="41"/>
      <c r="E136" s="41"/>
      <c r="F136" s="41"/>
      <c r="G136" s="41"/>
      <c r="H136" s="199">
        <f>'Cenas aprēķins'!E21</f>
        <v>1</v>
      </c>
      <c r="I136" s="199">
        <f>'Cenas aprēķins'!F21</f>
        <v>0</v>
      </c>
      <c r="J136" s="199">
        <f>'Cenas aprēķins'!G21</f>
        <v>24</v>
      </c>
      <c r="K136" s="199">
        <f>'Cenas aprēķins'!H21</f>
        <v>167</v>
      </c>
      <c r="L136" s="200">
        <f>'Cenas aprēķins'!I21</f>
        <v>1</v>
      </c>
      <c r="M136" s="41"/>
      <c r="N136" s="41"/>
    </row>
    <row r="137" spans="1:14" ht="18" thickBot="1" x14ac:dyDescent="0.4">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0</v>
      </c>
      <c r="M137" s="41"/>
      <c r="N137" s="41"/>
    </row>
    <row r="138" spans="1:14" ht="15.5" x14ac:dyDescent="0.35">
      <c r="A138" s="41"/>
      <c r="B138" s="41"/>
      <c r="C138" s="41"/>
      <c r="D138" s="41"/>
      <c r="E138" s="41"/>
      <c r="F138" s="41"/>
      <c r="G138" s="41"/>
      <c r="H138" s="41"/>
      <c r="I138" s="41"/>
      <c r="J138" s="41"/>
      <c r="K138" s="41"/>
      <c r="L138" s="41"/>
      <c r="M138" s="41"/>
      <c r="N138" s="41"/>
    </row>
    <row r="139" spans="1:14" ht="16" thickBot="1" x14ac:dyDescent="0.4">
      <c r="A139" s="41"/>
      <c r="B139" s="41"/>
      <c r="C139" s="41"/>
      <c r="D139" s="41"/>
      <c r="E139" s="41"/>
      <c r="F139" s="41"/>
      <c r="G139" s="41"/>
      <c r="H139" s="41"/>
      <c r="I139" s="41"/>
      <c r="J139" s="41"/>
      <c r="K139" s="41"/>
      <c r="L139" s="41"/>
      <c r="M139" s="41"/>
      <c r="N139" s="41"/>
    </row>
    <row r="140" spans="1:14" ht="24" customHeight="1" x14ac:dyDescent="0.35">
      <c r="A140" s="41"/>
      <c r="B140" s="375" t="s">
        <v>66</v>
      </c>
      <c r="C140" s="353" t="s">
        <v>125</v>
      </c>
      <c r="D140" s="353" t="s">
        <v>142</v>
      </c>
      <c r="E140" s="382" t="s">
        <v>237</v>
      </c>
      <c r="F140" s="382"/>
      <c r="G140" s="382"/>
      <c r="H140" s="382"/>
      <c r="I140" s="383"/>
      <c r="J140" s="41"/>
      <c r="K140" s="41"/>
      <c r="L140" s="41"/>
      <c r="M140" s="41"/>
      <c r="N140" s="41"/>
    </row>
    <row r="141" spans="1:14" ht="15.5" x14ac:dyDescent="0.35">
      <c r="A141" s="41"/>
      <c r="B141" s="381"/>
      <c r="C141" s="378"/>
      <c r="D141" s="378"/>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5" x14ac:dyDescent="0.35">
      <c r="A142" s="41"/>
      <c r="B142" s="381"/>
      <c r="C142" s="378"/>
      <c r="D142" s="378"/>
      <c r="E142" s="205">
        <f>'Cenas aprēķins'!E21</f>
        <v>1</v>
      </c>
      <c r="F142" s="205">
        <f>'Cenas aprēķins'!F21</f>
        <v>0</v>
      </c>
      <c r="G142" s="205">
        <f>'Cenas aprēķins'!G21</f>
        <v>24</v>
      </c>
      <c r="H142" s="205">
        <f>'Cenas aprēķins'!H21</f>
        <v>167</v>
      </c>
      <c r="I142" s="206">
        <f>'Cenas aprēķins'!I21</f>
        <v>1</v>
      </c>
      <c r="J142" s="41"/>
      <c r="K142" s="41"/>
      <c r="L142" s="41"/>
      <c r="M142" s="41"/>
      <c r="N142" s="41"/>
    </row>
    <row r="143" spans="1:14" ht="16" thickBot="1" x14ac:dyDescent="0.4">
      <c r="A143" s="41"/>
      <c r="B143" s="207">
        <v>1</v>
      </c>
      <c r="C143" s="208">
        <v>2</v>
      </c>
      <c r="D143" s="208">
        <v>3</v>
      </c>
      <c r="E143" s="208">
        <v>4</v>
      </c>
      <c r="F143" s="208">
        <v>5</v>
      </c>
      <c r="G143" s="208">
        <v>6</v>
      </c>
      <c r="H143" s="208">
        <v>7</v>
      </c>
      <c r="I143" s="209">
        <v>8</v>
      </c>
      <c r="J143" s="41"/>
      <c r="K143" s="41"/>
      <c r="L143" s="41"/>
      <c r="M143" s="41"/>
      <c r="N143" s="41"/>
    </row>
    <row r="144" spans="1:14" ht="15.5" outlineLevel="1" x14ac:dyDescent="0.35">
      <c r="A144" s="41"/>
      <c r="B144" s="216">
        <v>0</v>
      </c>
      <c r="C144" s="217" t="s">
        <v>140</v>
      </c>
      <c r="D144" s="50">
        <v>520</v>
      </c>
      <c r="E144" s="50" t="str">
        <f>IF('Cenas aprēķins'!$E$22="Jā",IFERROR(ROUND(J144/$H$142*$E$142,2),""),"")</f>
        <v/>
      </c>
      <c r="F144" s="50" t="str">
        <f>IF('Cenas aprēķins'!$F$22="Jā",IFERROR(ROUND(J144/$H$142*$F$142,2),""),"")</f>
        <v/>
      </c>
      <c r="G144" s="50" t="str">
        <f>IF('Cenas aprēķins'!$G$22="Jā",IFERROR(ROUND(J144/$H$142*$G$142,2),""),"")</f>
        <v/>
      </c>
      <c r="H144" s="50" t="str">
        <f>IF('Cenas aprēķins'!$H$22="Jā",D144/12,"")</f>
        <v/>
      </c>
      <c r="I144" s="51">
        <f>IF('Cenas aprēķins'!$I$22="Jā",IFERROR(ROUND(J144/$H$142*$I$142,2),""),"")</f>
        <v>0.26</v>
      </c>
      <c r="J144" s="222">
        <f>IFERROR(ROUND(D144/12,2),"")</f>
        <v>43.33</v>
      </c>
      <c r="K144" s="41"/>
      <c r="L144" s="41"/>
      <c r="M144" s="41"/>
      <c r="N144" s="41"/>
    </row>
    <row r="145" spans="1:14" ht="15.5" outlineLevel="1" x14ac:dyDescent="0.35">
      <c r="A145" s="41"/>
      <c r="B145" s="110">
        <v>1</v>
      </c>
      <c r="C145" s="184"/>
      <c r="D145" s="219"/>
      <c r="E145" s="31" t="str">
        <f>IF('Cenas aprēķins'!$E$22="Jā",IFERROR(ROUND(J145/$H$142*$E$142,2),""),"")</f>
        <v/>
      </c>
      <c r="F145" s="31" t="str">
        <f>IF('Cenas aprēķins'!$F$22="Jā",IFERROR(ROUND(J145/$H$142*$F$142,2),""),"")</f>
        <v/>
      </c>
      <c r="G145" s="31" t="str">
        <f>IF('Cenas aprēķins'!$G$22="Jā",IFERROR(ROUND(J145/$H$142*$G$142,2),""),"")</f>
        <v/>
      </c>
      <c r="H145" s="31" t="str">
        <f>IF('Cenas aprēķins'!$H$22="Jā",D145/12,"")</f>
        <v/>
      </c>
      <c r="I145" s="32">
        <f>IF('Cenas aprēķins'!$I$22="Jā",IFERROR(ROUND(J145/$H$142*$I$142,2),""),"")</f>
        <v>0</v>
      </c>
      <c r="J145" s="222">
        <f t="shared" ref="J145:J164" si="12">IFERROR(ROUND(D145/12,2),"")</f>
        <v>0</v>
      </c>
      <c r="K145" s="41"/>
      <c r="L145" s="41"/>
      <c r="M145" s="41"/>
      <c r="N145" s="41"/>
    </row>
    <row r="146" spans="1:14" ht="15.5" outlineLevel="1" x14ac:dyDescent="0.35">
      <c r="A146" s="41"/>
      <c r="B146" s="110">
        <v>2</v>
      </c>
      <c r="C146" s="184"/>
      <c r="D146" s="219"/>
      <c r="E146" s="31" t="str">
        <f>IF('Cenas aprēķins'!$E$22="Jā",IFERROR(ROUND(J146/$H$142*$E$142,2),""),"")</f>
        <v/>
      </c>
      <c r="F146" s="31" t="str">
        <f>IF('Cenas aprēķins'!$F$22="Jā",IFERROR(ROUND(J146/$H$142*$F$142,2),""),"")</f>
        <v/>
      </c>
      <c r="G146" s="31" t="str">
        <f>IF('Cenas aprēķins'!$G$22="Jā",IFERROR(ROUND(J146/$H$142*$G$142,2),""),"")</f>
        <v/>
      </c>
      <c r="H146" s="31" t="str">
        <f>IF('Cenas aprēķins'!$H$22="Jā",D146/12,"")</f>
        <v/>
      </c>
      <c r="I146" s="32">
        <f>IF('Cenas aprēķins'!$I$22="Jā",IFERROR(ROUND(J146/$H$142*$I$142,2),""),"")</f>
        <v>0</v>
      </c>
      <c r="J146" s="222">
        <f t="shared" si="12"/>
        <v>0</v>
      </c>
      <c r="K146" s="41"/>
      <c r="L146" s="41"/>
      <c r="M146" s="41"/>
      <c r="N146" s="41"/>
    </row>
    <row r="147" spans="1:14" ht="15.5" outlineLevel="1" x14ac:dyDescent="0.35">
      <c r="A147" s="41"/>
      <c r="B147" s="110">
        <v>3</v>
      </c>
      <c r="C147" s="184"/>
      <c r="D147" s="219"/>
      <c r="E147" s="31" t="str">
        <f>IF('Cenas aprēķins'!$E$22="Jā",IFERROR(ROUND(J147/$H$142*$E$142,2),""),"")</f>
        <v/>
      </c>
      <c r="F147" s="31" t="str">
        <f>IF('Cenas aprēķins'!$F$22="Jā",IFERROR(ROUND(J147/$H$142*$F$142,2),""),"")</f>
        <v/>
      </c>
      <c r="G147" s="31" t="str">
        <f>IF('Cenas aprēķins'!$G$22="Jā",IFERROR(ROUND(J147/$H$142*$G$142,2),""),"")</f>
        <v/>
      </c>
      <c r="H147" s="31" t="str">
        <f>IF('Cenas aprēķins'!$H$22="Jā",D147/12,"")</f>
        <v/>
      </c>
      <c r="I147" s="32">
        <f>IF('Cenas aprēķins'!$I$22="Jā",IFERROR(ROUND(J147/$H$142*$I$142,2),""),"")</f>
        <v>0</v>
      </c>
      <c r="J147" s="222">
        <f t="shared" si="12"/>
        <v>0</v>
      </c>
      <c r="K147" s="41"/>
      <c r="L147" s="41"/>
      <c r="M147" s="41"/>
      <c r="N147" s="41"/>
    </row>
    <row r="148" spans="1:14" ht="15.5" outlineLevel="1" x14ac:dyDescent="0.35">
      <c r="A148" s="41"/>
      <c r="B148" s="110">
        <v>4</v>
      </c>
      <c r="C148" s="184"/>
      <c r="D148" s="219"/>
      <c r="E148" s="31" t="str">
        <f>IF('Cenas aprēķins'!$E$22="Jā",IFERROR(ROUND(J148/$H$142*$E$142,2),""),"")</f>
        <v/>
      </c>
      <c r="F148" s="31" t="str">
        <f>IF('Cenas aprēķins'!$F$22="Jā",IFERROR(ROUND(J148/$H$142*$F$142,2),""),"")</f>
        <v/>
      </c>
      <c r="G148" s="31" t="str">
        <f>IF('Cenas aprēķins'!$G$22="Jā",IFERROR(ROUND(J148/$H$142*$G$142,2),""),"")</f>
        <v/>
      </c>
      <c r="H148" s="31" t="str">
        <f>IF('Cenas aprēķins'!$H$22="Jā",D148/12,"")</f>
        <v/>
      </c>
      <c r="I148" s="32">
        <f>IF('Cenas aprēķins'!$I$22="Jā",IFERROR(ROUND(J148/$H$142*$I$142,2),""),"")</f>
        <v>0</v>
      </c>
      <c r="J148" s="222">
        <f t="shared" si="12"/>
        <v>0</v>
      </c>
      <c r="K148" s="41"/>
      <c r="L148" s="41"/>
      <c r="M148" s="41"/>
      <c r="N148" s="41"/>
    </row>
    <row r="149" spans="1:14" ht="15.5" outlineLevel="1" x14ac:dyDescent="0.35">
      <c r="A149" s="41"/>
      <c r="B149" s="110">
        <v>5</v>
      </c>
      <c r="C149" s="184"/>
      <c r="D149" s="219"/>
      <c r="E149" s="31" t="str">
        <f>IF('Cenas aprēķins'!$E$22="Jā",IFERROR(ROUND(J149/$H$142*$E$142,2),""),"")</f>
        <v/>
      </c>
      <c r="F149" s="31" t="str">
        <f>IF('Cenas aprēķins'!$F$22="Jā",IFERROR(ROUND(J149/$H$142*$F$142,2),""),"")</f>
        <v/>
      </c>
      <c r="G149" s="31" t="str">
        <f>IF('Cenas aprēķins'!$G$22="Jā",IFERROR(ROUND(J149/$H$142*$G$142,2),""),"")</f>
        <v/>
      </c>
      <c r="H149" s="31" t="str">
        <f>IF('Cenas aprēķins'!$H$22="Jā",D149/12,"")</f>
        <v/>
      </c>
      <c r="I149" s="32">
        <f>IF('Cenas aprēķins'!$I$22="Jā",IFERROR(ROUND(J149/$H$142*$I$142,2),""),"")</f>
        <v>0</v>
      </c>
      <c r="J149" s="222">
        <f t="shared" si="12"/>
        <v>0</v>
      </c>
      <c r="K149" s="41"/>
      <c r="L149" s="41"/>
      <c r="M149" s="41"/>
      <c r="N149" s="41"/>
    </row>
    <row r="150" spans="1:14" ht="15.5" outlineLevel="1" x14ac:dyDescent="0.35">
      <c r="A150" s="41"/>
      <c r="B150" s="110">
        <v>6</v>
      </c>
      <c r="C150" s="184"/>
      <c r="D150" s="219"/>
      <c r="E150" s="31" t="str">
        <f>IF('Cenas aprēķins'!$E$22="Jā",IFERROR(ROUND(J150/$H$142*$E$142,2),""),"")</f>
        <v/>
      </c>
      <c r="F150" s="31" t="str">
        <f>IF('Cenas aprēķins'!$F$22="Jā",IFERROR(ROUND(J150/$H$142*$F$142,2),""),"")</f>
        <v/>
      </c>
      <c r="G150" s="31" t="str">
        <f>IF('Cenas aprēķins'!$G$22="Jā",IFERROR(ROUND(J150/$H$142*$G$142,2),""),"")</f>
        <v/>
      </c>
      <c r="H150" s="31" t="str">
        <f>IF('Cenas aprēķins'!$H$22="Jā",D150/12,"")</f>
        <v/>
      </c>
      <c r="I150" s="32">
        <f>IF('Cenas aprēķins'!$I$22="Jā",IFERROR(ROUND(J150/$H$142*$I$142,2),""),"")</f>
        <v>0</v>
      </c>
      <c r="J150" s="222">
        <f t="shared" si="12"/>
        <v>0</v>
      </c>
      <c r="K150" s="41"/>
      <c r="L150" s="41"/>
      <c r="M150" s="41"/>
      <c r="N150" s="41"/>
    </row>
    <row r="151" spans="1:14" ht="15.5" outlineLevel="1" x14ac:dyDescent="0.35">
      <c r="A151" s="41"/>
      <c r="B151" s="110">
        <v>7</v>
      </c>
      <c r="C151" s="184"/>
      <c r="D151" s="219"/>
      <c r="E151" s="31" t="str">
        <f>IF('Cenas aprēķins'!$E$22="Jā",IFERROR(ROUND(J151/$H$142*$E$142,2),""),"")</f>
        <v/>
      </c>
      <c r="F151" s="31" t="str">
        <f>IF('Cenas aprēķins'!$F$22="Jā",IFERROR(ROUND(J151/$H$142*$F$142,2),""),"")</f>
        <v/>
      </c>
      <c r="G151" s="31" t="str">
        <f>IF('Cenas aprēķins'!$G$22="Jā",IFERROR(ROUND(J151/$H$142*$G$142,2),""),"")</f>
        <v/>
      </c>
      <c r="H151" s="31" t="str">
        <f>IF('Cenas aprēķins'!$H$22="Jā",D151/12,"")</f>
        <v/>
      </c>
      <c r="I151" s="32">
        <f>IF('Cenas aprēķins'!$I$22="Jā",IFERROR(ROUND(J151/$H$142*$I$142,2),""),"")</f>
        <v>0</v>
      </c>
      <c r="J151" s="222">
        <f t="shared" si="12"/>
        <v>0</v>
      </c>
      <c r="K151" s="41"/>
      <c r="L151" s="41"/>
      <c r="M151" s="41"/>
      <c r="N151" s="41"/>
    </row>
    <row r="152" spans="1:14" ht="15.5" outlineLevel="1" x14ac:dyDescent="0.35">
      <c r="A152" s="41"/>
      <c r="B152" s="110">
        <v>8</v>
      </c>
      <c r="C152" s="184"/>
      <c r="D152" s="219"/>
      <c r="E152" s="31" t="str">
        <f>IF('Cenas aprēķins'!$E$22="Jā",IFERROR(ROUND(J152/$H$142*$E$142,2),""),"")</f>
        <v/>
      </c>
      <c r="F152" s="31" t="str">
        <f>IF('Cenas aprēķins'!$F$22="Jā",IFERROR(ROUND(J152/$H$142*$F$142,2),""),"")</f>
        <v/>
      </c>
      <c r="G152" s="31" t="str">
        <f>IF('Cenas aprēķins'!$G$22="Jā",IFERROR(ROUND(J152/$H$142*$G$142,2),""),"")</f>
        <v/>
      </c>
      <c r="H152" s="31" t="str">
        <f>IF('Cenas aprēķins'!$H$22="Jā",D152/12,"")</f>
        <v/>
      </c>
      <c r="I152" s="32">
        <f>IF('Cenas aprēķins'!$I$22="Jā",IFERROR(ROUND(J152/$H$142*$I$142,2),""),"")</f>
        <v>0</v>
      </c>
      <c r="J152" s="222">
        <f t="shared" si="12"/>
        <v>0</v>
      </c>
      <c r="K152" s="41"/>
      <c r="L152" s="41"/>
      <c r="M152" s="41"/>
      <c r="N152" s="41"/>
    </row>
    <row r="153" spans="1:14" ht="15.5" outlineLevel="1" x14ac:dyDescent="0.35">
      <c r="A153" s="41"/>
      <c r="B153" s="110">
        <v>9</v>
      </c>
      <c r="C153" s="184"/>
      <c r="D153" s="219"/>
      <c r="E153" s="31" t="str">
        <f>IF('Cenas aprēķins'!$E$22="Jā",IFERROR(ROUND(J153/$H$142*$E$142,2),""),"")</f>
        <v/>
      </c>
      <c r="F153" s="31" t="str">
        <f>IF('Cenas aprēķins'!$F$22="Jā",IFERROR(ROUND(J153/$H$142*$F$142,2),""),"")</f>
        <v/>
      </c>
      <c r="G153" s="31" t="str">
        <f>IF('Cenas aprēķins'!$G$22="Jā",IFERROR(ROUND(J153/$H$142*$G$142,2),""),"")</f>
        <v/>
      </c>
      <c r="H153" s="31" t="str">
        <f>IF('Cenas aprēķins'!$H$22="Jā",D153/12,"")</f>
        <v/>
      </c>
      <c r="I153" s="32">
        <f>IF('Cenas aprēķins'!$I$22="Jā",IFERROR(ROUND(J153/$H$142*$I$142,2),""),"")</f>
        <v>0</v>
      </c>
      <c r="J153" s="222">
        <f t="shared" si="12"/>
        <v>0</v>
      </c>
      <c r="K153" s="41"/>
      <c r="L153" s="41"/>
      <c r="M153" s="41"/>
      <c r="N153" s="41"/>
    </row>
    <row r="154" spans="1:14" ht="15.5" outlineLevel="1" collapsed="1" x14ac:dyDescent="0.35">
      <c r="A154" s="41"/>
      <c r="B154" s="110">
        <v>10</v>
      </c>
      <c r="C154" s="184"/>
      <c r="D154" s="219"/>
      <c r="E154" s="31" t="str">
        <f>IF('Cenas aprēķins'!$E$22="Jā",IFERROR(ROUND(J154/$H$142*$E$142,2),""),"")</f>
        <v/>
      </c>
      <c r="F154" s="31" t="str">
        <f>IF('Cenas aprēķins'!$F$22="Jā",IFERROR(ROUND(J154/$H$142*$F$142,2),""),"")</f>
        <v/>
      </c>
      <c r="G154" s="31" t="str">
        <f>IF('Cenas aprēķins'!$G$22="Jā",IFERROR(ROUND(J154/$H$142*$G$142,2),""),"")</f>
        <v/>
      </c>
      <c r="H154" s="31" t="str">
        <f>IF('Cenas aprēķins'!$H$22="Jā",D154/12,"")</f>
        <v/>
      </c>
      <c r="I154" s="32">
        <f>IF('Cenas aprēķins'!$I$22="Jā",IFERROR(ROUND(J154/$H$142*$I$142,2),""),"")</f>
        <v>0</v>
      </c>
      <c r="J154" s="222">
        <f t="shared" si="12"/>
        <v>0</v>
      </c>
      <c r="K154" s="41"/>
      <c r="L154" s="41"/>
      <c r="M154" s="41"/>
      <c r="N154" s="41"/>
    </row>
    <row r="155" spans="1:14" ht="15.5" hidden="1" outlineLevel="2" x14ac:dyDescent="0.35">
      <c r="A155" s="41"/>
      <c r="B155" s="110">
        <v>11</v>
      </c>
      <c r="C155" s="184"/>
      <c r="D155" s="219"/>
      <c r="E155" s="31" t="str">
        <f>IF('Cenas aprēķins'!$E$22="Jā",IFERROR(ROUND(J155/$H$142*$E$142,2),""),"")</f>
        <v/>
      </c>
      <c r="F155" s="31" t="str">
        <f>IF('Cenas aprēķins'!$F$22="Jā",IFERROR(ROUND(J155/$H$142*$F$142,2),""),"")</f>
        <v/>
      </c>
      <c r="G155" s="31" t="str">
        <f>IF('Cenas aprēķins'!$G$22="Jā",IFERROR(ROUND(J155/$H$142*$G$142,2),""),"")</f>
        <v/>
      </c>
      <c r="H155" s="31" t="str">
        <f>IF('Cenas aprēķins'!$H$22="Jā",D155/12,"")</f>
        <v/>
      </c>
      <c r="I155" s="32">
        <f>IF('Cenas aprēķins'!$I$22="Jā",IFERROR(ROUND(J155/$H$142*$I$142,2),""),"")</f>
        <v>0</v>
      </c>
      <c r="J155" s="222">
        <f t="shared" si="12"/>
        <v>0</v>
      </c>
      <c r="K155" s="41"/>
      <c r="L155" s="41"/>
      <c r="M155" s="41"/>
      <c r="N155" s="41"/>
    </row>
    <row r="156" spans="1:14" ht="15.5" hidden="1" outlineLevel="2" x14ac:dyDescent="0.35">
      <c r="A156" s="41"/>
      <c r="B156" s="110">
        <v>12</v>
      </c>
      <c r="C156" s="184"/>
      <c r="D156" s="219"/>
      <c r="E156" s="31" t="str">
        <f>IF('Cenas aprēķins'!$E$22="Jā",IFERROR(ROUND(J156/$H$142*$E$142,2),""),"")</f>
        <v/>
      </c>
      <c r="F156" s="31" t="str">
        <f>IF('Cenas aprēķins'!$F$22="Jā",IFERROR(ROUND(J156/$H$142*$F$142,2),""),"")</f>
        <v/>
      </c>
      <c r="G156" s="31" t="str">
        <f>IF('Cenas aprēķins'!$G$22="Jā",IFERROR(ROUND(J156/$H$142*$G$142,2),""),"")</f>
        <v/>
      </c>
      <c r="H156" s="31" t="str">
        <f>IF('Cenas aprēķins'!$H$22="Jā",D156/12,"")</f>
        <v/>
      </c>
      <c r="I156" s="32">
        <f>IF('Cenas aprēķins'!$I$22="Jā",IFERROR(ROUND(J156/$H$142*$I$142,2),""),"")</f>
        <v>0</v>
      </c>
      <c r="J156" s="222">
        <f t="shared" si="12"/>
        <v>0</v>
      </c>
      <c r="K156" s="41"/>
      <c r="L156" s="41"/>
      <c r="M156" s="41"/>
      <c r="N156" s="41"/>
    </row>
    <row r="157" spans="1:14" ht="15.5" hidden="1" outlineLevel="2" x14ac:dyDescent="0.35">
      <c r="A157" s="41"/>
      <c r="B157" s="110">
        <v>13</v>
      </c>
      <c r="C157" s="184"/>
      <c r="D157" s="219"/>
      <c r="E157" s="31" t="str">
        <f>IF('Cenas aprēķins'!$E$22="Jā",IFERROR(ROUND(J157/$H$142*$E$142,2),""),"")</f>
        <v/>
      </c>
      <c r="F157" s="31" t="str">
        <f>IF('Cenas aprēķins'!$F$22="Jā",IFERROR(ROUND(J157/$H$142*$F$142,2),""),"")</f>
        <v/>
      </c>
      <c r="G157" s="31" t="str">
        <f>IF('Cenas aprēķins'!$G$22="Jā",IFERROR(ROUND(J157/$H$142*$G$142,2),""),"")</f>
        <v/>
      </c>
      <c r="H157" s="31" t="str">
        <f>IF('Cenas aprēķins'!$H$22="Jā",D157/12,"")</f>
        <v/>
      </c>
      <c r="I157" s="32">
        <f>IF('Cenas aprēķins'!$I$22="Jā",IFERROR(ROUND(J157/$H$142*$I$142,2),""),"")</f>
        <v>0</v>
      </c>
      <c r="J157" s="222">
        <f t="shared" si="12"/>
        <v>0</v>
      </c>
      <c r="K157" s="41"/>
      <c r="L157" s="41"/>
      <c r="M157" s="41"/>
      <c r="N157" s="41"/>
    </row>
    <row r="158" spans="1:14" ht="15.5" hidden="1" outlineLevel="2" x14ac:dyDescent="0.35">
      <c r="A158" s="41"/>
      <c r="B158" s="110">
        <v>14</v>
      </c>
      <c r="C158" s="184"/>
      <c r="D158" s="219"/>
      <c r="E158" s="31" t="str">
        <f>IF('Cenas aprēķins'!$E$22="Jā",IFERROR(ROUND(J158/$H$142*$E$142,2),""),"")</f>
        <v/>
      </c>
      <c r="F158" s="31" t="str">
        <f>IF('Cenas aprēķins'!$F$22="Jā",IFERROR(ROUND(J158/$H$142*$F$142,2),""),"")</f>
        <v/>
      </c>
      <c r="G158" s="31" t="str">
        <f>IF('Cenas aprēķins'!$G$22="Jā",IFERROR(ROUND(J158/$H$142*$G$142,2),""),"")</f>
        <v/>
      </c>
      <c r="H158" s="31" t="str">
        <f>IF('Cenas aprēķins'!$H$22="Jā",D158/12,"")</f>
        <v/>
      </c>
      <c r="I158" s="32">
        <f>IF('Cenas aprēķins'!$I$22="Jā",IFERROR(ROUND(J158/$H$142*$I$142,2),""),"")</f>
        <v>0</v>
      </c>
      <c r="J158" s="222">
        <f t="shared" si="12"/>
        <v>0</v>
      </c>
      <c r="K158" s="41"/>
      <c r="L158" s="41"/>
      <c r="M158" s="41"/>
      <c r="N158" s="41"/>
    </row>
    <row r="159" spans="1:14" ht="15.5" hidden="1" outlineLevel="2" x14ac:dyDescent="0.35">
      <c r="A159" s="41"/>
      <c r="B159" s="110">
        <v>15</v>
      </c>
      <c r="C159" s="184"/>
      <c r="D159" s="219"/>
      <c r="E159" s="31" t="str">
        <f>IF('Cenas aprēķins'!$E$22="Jā",IFERROR(ROUND(J159/$H$142*$E$142,2),""),"")</f>
        <v/>
      </c>
      <c r="F159" s="31" t="str">
        <f>IF('Cenas aprēķins'!$F$22="Jā",IFERROR(ROUND(J159/$H$142*$F$142,2),""),"")</f>
        <v/>
      </c>
      <c r="G159" s="31" t="str">
        <f>IF('Cenas aprēķins'!$G$22="Jā",IFERROR(ROUND(J159/$H$142*$G$142,2),""),"")</f>
        <v/>
      </c>
      <c r="H159" s="31" t="str">
        <f>IF('Cenas aprēķins'!$H$22="Jā",D159/12,"")</f>
        <v/>
      </c>
      <c r="I159" s="32">
        <f>IF('Cenas aprēķins'!$I$22="Jā",IFERROR(ROUND(J159/$H$142*$I$142,2),""),"")</f>
        <v>0</v>
      </c>
      <c r="J159" s="222">
        <f t="shared" si="12"/>
        <v>0</v>
      </c>
      <c r="K159" s="41"/>
      <c r="L159" s="41"/>
      <c r="M159" s="41"/>
      <c r="N159" s="41"/>
    </row>
    <row r="160" spans="1:14" ht="15.5" hidden="1" outlineLevel="2" x14ac:dyDescent="0.35">
      <c r="A160" s="41"/>
      <c r="B160" s="110">
        <v>16</v>
      </c>
      <c r="C160" s="184"/>
      <c r="D160" s="219"/>
      <c r="E160" s="31" t="str">
        <f>IF('Cenas aprēķins'!$E$22="Jā",IFERROR(ROUND(J160/$H$142*$E$142,2),""),"")</f>
        <v/>
      </c>
      <c r="F160" s="31" t="str">
        <f>IF('Cenas aprēķins'!$F$22="Jā",IFERROR(ROUND(J160/$H$142*$F$142,2),""),"")</f>
        <v/>
      </c>
      <c r="G160" s="31" t="str">
        <f>IF('Cenas aprēķins'!$G$22="Jā",IFERROR(ROUND(J160/$H$142*$G$142,2),""),"")</f>
        <v/>
      </c>
      <c r="H160" s="31" t="str">
        <f>IF('Cenas aprēķins'!$H$22="Jā",D160/12,"")</f>
        <v/>
      </c>
      <c r="I160" s="32">
        <f>IF('Cenas aprēķins'!$I$22="Jā",IFERROR(ROUND(J160/$H$142*$I$142,2),""),"")</f>
        <v>0</v>
      </c>
      <c r="J160" s="222">
        <f t="shared" si="12"/>
        <v>0</v>
      </c>
      <c r="K160" s="41"/>
      <c r="L160" s="41"/>
      <c r="M160" s="41"/>
      <c r="N160" s="41"/>
    </row>
    <row r="161" spans="1:15" ht="15.5" hidden="1" outlineLevel="2" x14ac:dyDescent="0.35">
      <c r="A161" s="41"/>
      <c r="B161" s="110">
        <v>17</v>
      </c>
      <c r="C161" s="184"/>
      <c r="D161" s="219"/>
      <c r="E161" s="31" t="str">
        <f>IF('Cenas aprēķins'!$E$22="Jā",IFERROR(ROUND(J161/$H$142*$E$142,2),""),"")</f>
        <v/>
      </c>
      <c r="F161" s="31" t="str">
        <f>IF('Cenas aprēķins'!$F$22="Jā",IFERROR(ROUND(J161/$H$142*$F$142,2),""),"")</f>
        <v/>
      </c>
      <c r="G161" s="31" t="str">
        <f>IF('Cenas aprēķins'!$G$22="Jā",IFERROR(ROUND(J161/$H$142*$G$142,2),""),"")</f>
        <v/>
      </c>
      <c r="H161" s="31" t="str">
        <f>IF('Cenas aprēķins'!$H$22="Jā",D161/12,"")</f>
        <v/>
      </c>
      <c r="I161" s="32">
        <f>IF('Cenas aprēķins'!$I$22="Jā",IFERROR(ROUND(J161/$H$142*$I$142,2),""),"")</f>
        <v>0</v>
      </c>
      <c r="J161" s="222">
        <f t="shared" si="12"/>
        <v>0</v>
      </c>
      <c r="K161" s="41"/>
      <c r="L161" s="41"/>
      <c r="M161" s="41"/>
      <c r="N161" s="41"/>
    </row>
    <row r="162" spans="1:15" ht="15.5" hidden="1" outlineLevel="2" x14ac:dyDescent="0.35">
      <c r="A162" s="41"/>
      <c r="B162" s="110">
        <v>18</v>
      </c>
      <c r="C162" s="184"/>
      <c r="D162" s="219"/>
      <c r="E162" s="31" t="str">
        <f>IF('Cenas aprēķins'!$E$22="Jā",IFERROR(ROUND(J162/$H$142*$E$142,2),""),"")</f>
        <v/>
      </c>
      <c r="F162" s="31" t="str">
        <f>IF('Cenas aprēķins'!$F$22="Jā",IFERROR(ROUND(J162/$H$142*$F$142,2),""),"")</f>
        <v/>
      </c>
      <c r="G162" s="31" t="str">
        <f>IF('Cenas aprēķins'!$G$22="Jā",IFERROR(ROUND(J162/$H$142*$G$142,2),""),"")</f>
        <v/>
      </c>
      <c r="H162" s="31" t="str">
        <f>IF('Cenas aprēķins'!$H$22="Jā",D162/12,"")</f>
        <v/>
      </c>
      <c r="I162" s="32">
        <f>IF('Cenas aprēķins'!$I$22="Jā",IFERROR(ROUND(J162/$H$142*$I$142,2),""),"")</f>
        <v>0</v>
      </c>
      <c r="J162" s="222">
        <f t="shared" si="12"/>
        <v>0</v>
      </c>
      <c r="K162" s="41"/>
      <c r="L162" s="41"/>
      <c r="M162" s="41"/>
      <c r="N162" s="41"/>
    </row>
    <row r="163" spans="1:15" ht="15.5" hidden="1" outlineLevel="2" x14ac:dyDescent="0.35">
      <c r="A163" s="41"/>
      <c r="B163" s="110">
        <v>19</v>
      </c>
      <c r="C163" s="184"/>
      <c r="D163" s="219"/>
      <c r="E163" s="31" t="str">
        <f>IF('Cenas aprēķins'!$E$22="Jā",IFERROR(ROUND(J163/$H$142*$E$142,2),""),"")</f>
        <v/>
      </c>
      <c r="F163" s="31" t="str">
        <f>IF('Cenas aprēķins'!$F$22="Jā",IFERROR(ROUND(J163/$H$142*$F$142,2),""),"")</f>
        <v/>
      </c>
      <c r="G163" s="31" t="str">
        <f>IF('Cenas aprēķins'!$G$22="Jā",IFERROR(ROUND(J163/$H$142*$G$142,2),""),"")</f>
        <v/>
      </c>
      <c r="H163" s="31" t="str">
        <f>IF('Cenas aprēķins'!$H$22="Jā",D163/12,"")</f>
        <v/>
      </c>
      <c r="I163" s="32">
        <f>IF('Cenas aprēķins'!$I$22="Jā",IFERROR(ROUND(J163/$H$142*$I$142,2),""),"")</f>
        <v>0</v>
      </c>
      <c r="J163" s="222">
        <f t="shared" si="12"/>
        <v>0</v>
      </c>
      <c r="K163" s="41"/>
      <c r="L163" s="41"/>
      <c r="M163" s="41"/>
      <c r="N163" s="41"/>
    </row>
    <row r="164" spans="1:15" ht="16" hidden="1" outlineLevel="2" thickBot="1" x14ac:dyDescent="0.4">
      <c r="A164" s="41"/>
      <c r="B164" s="111">
        <v>20</v>
      </c>
      <c r="C164" s="187"/>
      <c r="D164" s="79"/>
      <c r="E164" s="34" t="str">
        <f>IF('Cenas aprēķins'!$E$22="Jā",IFERROR(ROUND(J164/$H$142*$E$142,2),""),"")</f>
        <v/>
      </c>
      <c r="F164" s="34" t="str">
        <f>IF('Cenas aprēķins'!$F$22="Jā",IFERROR(ROUND(J164/$H$142*$F$142,2),""),"")</f>
        <v/>
      </c>
      <c r="G164" s="34" t="str">
        <f>IF('Cenas aprēķins'!$G$22="Jā",IFERROR(ROUND(J164/$H$142*$G$142,2),""),"")</f>
        <v/>
      </c>
      <c r="H164" s="34" t="str">
        <f>IF('Cenas aprēķins'!$H$22="Jā",D164/12,"")</f>
        <v/>
      </c>
      <c r="I164" s="35">
        <f>IF('Cenas aprēķins'!$I$22="Jā",IFERROR(ROUND(J164/$H$142*$I$142,2),""),"")</f>
        <v>0</v>
      </c>
      <c r="J164" s="222">
        <f t="shared" si="12"/>
        <v>0</v>
      </c>
      <c r="K164" s="41"/>
      <c r="L164" s="41"/>
      <c r="M164" s="41"/>
      <c r="N164" s="41"/>
    </row>
    <row r="165" spans="1:15" ht="15.5" x14ac:dyDescent="0.35">
      <c r="A165" s="41"/>
      <c r="B165" s="41"/>
      <c r="C165" s="41"/>
      <c r="D165" s="41"/>
      <c r="E165" s="41"/>
      <c r="F165" s="41"/>
      <c r="G165" s="41"/>
      <c r="H165" s="41"/>
      <c r="I165" s="41"/>
      <c r="J165" s="41"/>
      <c r="K165" s="41"/>
      <c r="L165" s="41"/>
      <c r="M165" s="41"/>
      <c r="N165" s="41"/>
    </row>
    <row r="166" spans="1:15" ht="17.5" x14ac:dyDescent="0.35">
      <c r="A166" s="41"/>
      <c r="B166" s="131" t="s">
        <v>266</v>
      </c>
      <c r="C166" s="132"/>
      <c r="D166" s="132"/>
      <c r="E166" s="132"/>
      <c r="F166" s="132"/>
      <c r="G166" s="132"/>
      <c r="H166" s="132"/>
      <c r="I166" s="41"/>
      <c r="J166" s="41"/>
      <c r="K166" s="41"/>
      <c r="L166" s="41"/>
      <c r="M166" s="41"/>
      <c r="N166" s="41"/>
    </row>
    <row r="167" spans="1:15" ht="16" thickBot="1" x14ac:dyDescent="0.4">
      <c r="A167" s="41"/>
      <c r="B167" s="41"/>
      <c r="C167" s="41"/>
      <c r="D167" s="41"/>
      <c r="E167" s="41"/>
      <c r="F167" s="41"/>
      <c r="G167" s="41"/>
      <c r="H167" s="41"/>
      <c r="I167" s="41"/>
      <c r="J167" s="41"/>
      <c r="K167" s="41"/>
      <c r="L167" s="41"/>
      <c r="M167" s="41"/>
      <c r="N167" s="41"/>
    </row>
    <row r="168" spans="1:15" ht="16" thickBot="1" x14ac:dyDescent="0.4">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 thickBot="1" x14ac:dyDescent="0.4">
      <c r="A169" s="41"/>
      <c r="B169" s="41"/>
      <c r="C169" s="41"/>
      <c r="D169" s="41"/>
      <c r="E169" s="41"/>
      <c r="F169" s="41"/>
      <c r="G169" s="41"/>
      <c r="H169" s="199">
        <f>'Cenas aprēķins'!E21</f>
        <v>1</v>
      </c>
      <c r="I169" s="199">
        <f>'Cenas aprēķins'!F21</f>
        <v>0</v>
      </c>
      <c r="J169" s="199">
        <f>'Cenas aprēķins'!G21</f>
        <v>24</v>
      </c>
      <c r="K169" s="199">
        <f>'Cenas aprēķins'!H21</f>
        <v>167</v>
      </c>
      <c r="L169" s="200">
        <f>'Cenas aprēķins'!I21</f>
        <v>1</v>
      </c>
      <c r="M169" s="41"/>
      <c r="N169" s="41"/>
    </row>
    <row r="170" spans="1:15" ht="18" thickBot="1" x14ac:dyDescent="0.4">
      <c r="A170" s="41"/>
      <c r="B170" s="41"/>
      <c r="C170" s="41"/>
      <c r="D170" s="41"/>
      <c r="E170" s="41"/>
      <c r="F170" s="41"/>
      <c r="G170" s="149" t="s">
        <v>276</v>
      </c>
      <c r="H170" s="45">
        <f>SUM(J177:J326)</f>
        <v>0</v>
      </c>
      <c r="I170" s="46">
        <f t="shared" ref="I170:L170" si="13">SUM(K177:K326)</f>
        <v>0</v>
      </c>
      <c r="J170" s="46">
        <f t="shared" si="13"/>
        <v>0</v>
      </c>
      <c r="K170" s="46">
        <f t="shared" si="13"/>
        <v>0</v>
      </c>
      <c r="L170" s="47">
        <f t="shared" si="13"/>
        <v>0</v>
      </c>
      <c r="M170" s="41"/>
      <c r="N170" s="41"/>
    </row>
    <row r="171" spans="1:15" ht="16" thickBot="1" x14ac:dyDescent="0.4">
      <c r="A171" s="41"/>
      <c r="B171" s="41"/>
      <c r="C171" s="41"/>
      <c r="D171" s="41"/>
      <c r="E171" s="41"/>
      <c r="F171" s="41"/>
      <c r="G171" s="41"/>
      <c r="H171" s="41"/>
      <c r="I171" s="41"/>
      <c r="J171" s="41"/>
      <c r="K171" s="41"/>
      <c r="L171" s="41"/>
      <c r="M171" s="41"/>
      <c r="N171" s="41"/>
    </row>
    <row r="172" spans="1:15" ht="15.5" x14ac:dyDescent="0.35">
      <c r="A172" s="41"/>
      <c r="B172" s="375" t="s">
        <v>66</v>
      </c>
      <c r="C172" s="353" t="s">
        <v>269</v>
      </c>
      <c r="D172" s="353" t="s">
        <v>131</v>
      </c>
      <c r="E172" s="353" t="s">
        <v>92</v>
      </c>
      <c r="F172" s="353" t="s">
        <v>132</v>
      </c>
      <c r="G172" s="353" t="s">
        <v>133</v>
      </c>
      <c r="H172" s="353" t="s">
        <v>134</v>
      </c>
      <c r="I172" s="353" t="s">
        <v>135</v>
      </c>
      <c r="J172" s="379" t="s">
        <v>237</v>
      </c>
      <c r="K172" s="379"/>
      <c r="L172" s="379"/>
      <c r="M172" s="379"/>
      <c r="N172" s="380"/>
    </row>
    <row r="173" spans="1:15" ht="15.5" x14ac:dyDescent="0.35">
      <c r="A173" s="41"/>
      <c r="B173" s="381"/>
      <c r="C173" s="378"/>
      <c r="D173" s="378"/>
      <c r="E173" s="378"/>
      <c r="F173" s="378"/>
      <c r="G173" s="378"/>
      <c r="H173" s="378"/>
      <c r="I173" s="378"/>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 customHeight="1" x14ac:dyDescent="0.35">
      <c r="A174" s="41"/>
      <c r="B174" s="381"/>
      <c r="C174" s="378"/>
      <c r="D174" s="378"/>
      <c r="E174" s="378"/>
      <c r="F174" s="378"/>
      <c r="G174" s="378"/>
      <c r="H174" s="378"/>
      <c r="I174" s="378"/>
      <c r="J174" s="205">
        <f>'Cenas aprēķins'!E21</f>
        <v>1</v>
      </c>
      <c r="K174" s="205">
        <f>'Cenas aprēķins'!F21</f>
        <v>0</v>
      </c>
      <c r="L174" s="205">
        <f>'Cenas aprēķins'!G21</f>
        <v>24</v>
      </c>
      <c r="M174" s="205">
        <f>'Cenas aprēķins'!H21</f>
        <v>167</v>
      </c>
      <c r="N174" s="206">
        <f>'Cenas aprēķins'!I21</f>
        <v>1</v>
      </c>
    </row>
    <row r="175" spans="1:15" ht="16" thickBot="1" x14ac:dyDescent="0.4">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5" outlineLevel="1" x14ac:dyDescent="0.35">
      <c r="A176" s="41"/>
      <c r="B176" s="174">
        <v>0</v>
      </c>
      <c r="C176" s="175" t="s">
        <v>139</v>
      </c>
      <c r="D176" s="175" t="s">
        <v>138</v>
      </c>
      <c r="E176" s="210" t="s">
        <v>113</v>
      </c>
      <c r="F176" s="61">
        <v>398.09</v>
      </c>
      <c r="G176" s="175">
        <v>1</v>
      </c>
      <c r="H176" s="61">
        <f>F176*G176</f>
        <v>398.09</v>
      </c>
      <c r="I176" s="175">
        <v>5</v>
      </c>
      <c r="J176" s="61" t="str">
        <f>IF('Cenas aprēķins'!$E$22="Jā",IFERROR(ROUND(O176/$M$174*$J$174,2),""),"")</f>
        <v/>
      </c>
      <c r="K176" s="61" t="str">
        <f>IF('Cenas aprēķins'!$F$22="Jā",IFERROR(ROUND(O176/$M$174*$K$174,2),""),"")</f>
        <v/>
      </c>
      <c r="L176" s="61" t="str">
        <f>IF('Cenas aprēķins'!$G$22="Jā",IFERROR(ROUND(O176/$M$174*$L$174,2),""),"")</f>
        <v/>
      </c>
      <c r="M176" s="61" t="str">
        <f>IF('Cenas aprēķins'!$H$22="Jā",IFERROR(ROUND(H176/I176/12,2),""),"")</f>
        <v/>
      </c>
      <c r="N176" s="48">
        <f>IF('Cenas aprēķins'!$I$22="Jā",IFERROR(ROUND(O176/$M$174*$N$174,2),""),"")</f>
        <v>0.04</v>
      </c>
      <c r="O176" s="225">
        <f>IFERROR(ROUND(H176/I176/12,2),"")</f>
        <v>6.63</v>
      </c>
    </row>
    <row r="177" spans="1:15" ht="15.5" outlineLevel="1" x14ac:dyDescent="0.35">
      <c r="A177" s="41"/>
      <c r="B177" s="110">
        <v>1</v>
      </c>
      <c r="C177" s="184"/>
      <c r="D177" s="184"/>
      <c r="E177" s="220"/>
      <c r="F177" s="219"/>
      <c r="G177" s="184"/>
      <c r="H177" s="31">
        <f t="shared" ref="H177:H240" si="14">F177*G177</f>
        <v>0</v>
      </c>
      <c r="I177" s="184"/>
      <c r="J177" s="31" t="str">
        <f>IF('Cenas aprēķins'!$E$22="Jā",IFERROR(ROUND(O177/$M$174*$J$174,2),""),"")</f>
        <v/>
      </c>
      <c r="K177" s="31" t="str">
        <f>IF('Cenas aprēķins'!$F$22="Jā",IFERROR(ROUND(O177/$M$174*$K$174,2),""),"")</f>
        <v/>
      </c>
      <c r="L177" s="31" t="str">
        <f>IF('Cenas aprēķins'!$G$22="Jā",IFERROR(ROUND(O177/$M$174*$L$174,2),""),"")</f>
        <v/>
      </c>
      <c r="M177" s="31" t="str">
        <f>IF('Cenas aprēķins'!$H$22="Jā",IFERROR(ROUND(H177/I177/12,2),""),"")</f>
        <v/>
      </c>
      <c r="N177" s="32" t="str">
        <f>IF('Cenas aprēķins'!$I$22="Jā",IFERROR(ROUND(O177/$M$174*$N$174,2),""),"")</f>
        <v/>
      </c>
      <c r="O177" s="225" t="str">
        <f t="shared" ref="O177:O240" si="15">IFERROR(ROUND(H177/I177/12,2),"")</f>
        <v/>
      </c>
    </row>
    <row r="178" spans="1:15" ht="15.5" outlineLevel="1" x14ac:dyDescent="0.35">
      <c r="A178" s="41"/>
      <c r="B178" s="110">
        <v>2</v>
      </c>
      <c r="C178" s="184"/>
      <c r="D178" s="184"/>
      <c r="E178" s="220"/>
      <c r="F178" s="219"/>
      <c r="G178" s="184"/>
      <c r="H178" s="31">
        <f t="shared" si="14"/>
        <v>0</v>
      </c>
      <c r="I178" s="184"/>
      <c r="J178" s="31" t="str">
        <f>IF('Cenas aprēķins'!$E$22="Jā",IFERROR(ROUND(O178/$M$174*$J$174,2),""),"")</f>
        <v/>
      </c>
      <c r="K178" s="31" t="str">
        <f>IF('Cenas aprēķins'!$F$22="Jā",IFERROR(ROUND(O178/$M$174*$K$174,2),""),"")</f>
        <v/>
      </c>
      <c r="L178" s="31" t="str">
        <f>IF('Cenas aprēķins'!$G$22="Jā",IFERROR(ROUND(O178/$M$174*$L$174,2),""),"")</f>
        <v/>
      </c>
      <c r="M178" s="31" t="str">
        <f>IF('Cenas aprēķins'!$H$22="Jā",IFERROR(ROUND(H178/I178/12,2),""),"")</f>
        <v/>
      </c>
      <c r="N178" s="32" t="str">
        <f>IF('Cenas aprēķins'!$I$22="Jā",IFERROR(ROUND(O178/$M$174*$N$174,2),""),"")</f>
        <v/>
      </c>
      <c r="O178" s="225" t="str">
        <f t="shared" si="15"/>
        <v/>
      </c>
    </row>
    <row r="179" spans="1:15" ht="15.5" outlineLevel="1" x14ac:dyDescent="0.35">
      <c r="A179" s="41"/>
      <c r="B179" s="110">
        <v>3</v>
      </c>
      <c r="C179" s="184"/>
      <c r="D179" s="184"/>
      <c r="E179" s="220"/>
      <c r="F179" s="219"/>
      <c r="G179" s="184"/>
      <c r="H179" s="31">
        <f t="shared" si="14"/>
        <v>0</v>
      </c>
      <c r="I179" s="184"/>
      <c r="J179" s="31" t="str">
        <f>IF('Cenas aprēķins'!$E$22="Jā",IFERROR(ROUND(O179/$M$174*$J$174,2),""),"")</f>
        <v/>
      </c>
      <c r="K179" s="31" t="str">
        <f>IF('Cenas aprēķins'!$F$22="Jā",IFERROR(ROUND(O179/$M$174*$K$174,2),""),"")</f>
        <v/>
      </c>
      <c r="L179" s="31" t="str">
        <f>IF('Cenas aprēķins'!$G$22="Jā",IFERROR(ROUND(O179/$M$174*$L$174,2),""),"")</f>
        <v/>
      </c>
      <c r="M179" s="31" t="str">
        <f>IF('Cenas aprēķins'!$H$22="Jā",IFERROR(ROUND(H179/I179/12,2),""),"")</f>
        <v/>
      </c>
      <c r="N179" s="32" t="str">
        <f>IF('Cenas aprēķins'!$I$22="Jā",IFERROR(ROUND(O179/$M$174*$N$174,2),""),"")</f>
        <v/>
      </c>
      <c r="O179" s="225" t="str">
        <f t="shared" si="15"/>
        <v/>
      </c>
    </row>
    <row r="180" spans="1:15" ht="15.5" outlineLevel="1" x14ac:dyDescent="0.35">
      <c r="A180" s="41"/>
      <c r="B180" s="110">
        <v>4</v>
      </c>
      <c r="C180" s="184"/>
      <c r="D180" s="184"/>
      <c r="E180" s="220"/>
      <c r="F180" s="219"/>
      <c r="G180" s="184"/>
      <c r="H180" s="31">
        <f t="shared" si="14"/>
        <v>0</v>
      </c>
      <c r="I180" s="184"/>
      <c r="J180" s="31" t="str">
        <f>IF('Cenas aprēķins'!$E$22="Jā",IFERROR(ROUND(O180/$M$174*$J$174,2),""),"")</f>
        <v/>
      </c>
      <c r="K180" s="31" t="str">
        <f>IF('Cenas aprēķins'!$F$22="Jā",IFERROR(ROUND(O180/$M$174*$K$174,2),""),"")</f>
        <v/>
      </c>
      <c r="L180" s="31" t="str">
        <f>IF('Cenas aprēķins'!$G$22="Jā",IFERROR(ROUND(O180/$M$174*$L$174,2),""),"")</f>
        <v/>
      </c>
      <c r="M180" s="31" t="str">
        <f>IF('Cenas aprēķins'!$H$22="Jā",IFERROR(ROUND(H180/I180/12,2),""),"")</f>
        <v/>
      </c>
      <c r="N180" s="32" t="str">
        <f>IF('Cenas aprēķins'!$I$22="Jā",IFERROR(ROUND(O180/$M$174*$N$174,2),""),"")</f>
        <v/>
      </c>
      <c r="O180" s="225" t="str">
        <f t="shared" si="15"/>
        <v/>
      </c>
    </row>
    <row r="181" spans="1:15" ht="15.5" outlineLevel="1" x14ac:dyDescent="0.35">
      <c r="A181" s="41"/>
      <c r="B181" s="110">
        <v>5</v>
      </c>
      <c r="C181" s="184"/>
      <c r="D181" s="184"/>
      <c r="E181" s="220"/>
      <c r="F181" s="219"/>
      <c r="G181" s="184"/>
      <c r="H181" s="31">
        <f t="shared" si="14"/>
        <v>0</v>
      </c>
      <c r="I181" s="184"/>
      <c r="J181" s="31" t="str">
        <f>IF('Cenas aprēķins'!$E$22="Jā",IFERROR(ROUND(O181/$M$174*$J$174,2),""),"")</f>
        <v/>
      </c>
      <c r="K181" s="31" t="str">
        <f>IF('Cenas aprēķins'!$F$22="Jā",IFERROR(ROUND(O181/$M$174*$K$174,2),""),"")</f>
        <v/>
      </c>
      <c r="L181" s="31" t="str">
        <f>IF('Cenas aprēķins'!$G$22="Jā",IFERROR(ROUND(O181/$M$174*$L$174,2),""),"")</f>
        <v/>
      </c>
      <c r="M181" s="31" t="str">
        <f>IF('Cenas aprēķins'!$H$22="Jā",IFERROR(ROUND(H181/I181/12,2),""),"")</f>
        <v/>
      </c>
      <c r="N181" s="32" t="str">
        <f>IF('Cenas aprēķins'!$I$22="Jā",IFERROR(ROUND(O181/$M$174*$N$174,2),""),"")</f>
        <v/>
      </c>
      <c r="O181" s="225" t="str">
        <f t="shared" si="15"/>
        <v/>
      </c>
    </row>
    <row r="182" spans="1:15" ht="15.5" outlineLevel="1" x14ac:dyDescent="0.35">
      <c r="A182" s="41"/>
      <c r="B182" s="110">
        <v>6</v>
      </c>
      <c r="C182" s="184"/>
      <c r="D182" s="184"/>
      <c r="E182" s="220"/>
      <c r="F182" s="219"/>
      <c r="G182" s="184"/>
      <c r="H182" s="31">
        <f t="shared" si="14"/>
        <v>0</v>
      </c>
      <c r="I182" s="184"/>
      <c r="J182" s="31" t="str">
        <f>IF('Cenas aprēķins'!$E$22="Jā",IFERROR(ROUND(O182/$M$174*$J$174,2),""),"")</f>
        <v/>
      </c>
      <c r="K182" s="31" t="str">
        <f>IF('Cenas aprēķins'!$F$22="Jā",IFERROR(ROUND(O182/$M$174*$K$174,2),""),"")</f>
        <v/>
      </c>
      <c r="L182" s="31" t="str">
        <f>IF('Cenas aprēķins'!$G$22="Jā",IFERROR(ROUND(O182/$M$174*$L$174,2),""),"")</f>
        <v/>
      </c>
      <c r="M182" s="31" t="str">
        <f>IF('Cenas aprēķins'!$H$22="Jā",IFERROR(ROUND(H182/I182/12,2),""),"")</f>
        <v/>
      </c>
      <c r="N182" s="32" t="str">
        <f>IF('Cenas aprēķins'!$I$22="Jā",IFERROR(ROUND(O182/$M$174*$N$174,2),""),"")</f>
        <v/>
      </c>
      <c r="O182" s="225" t="str">
        <f t="shared" si="15"/>
        <v/>
      </c>
    </row>
    <row r="183" spans="1:15" ht="15.5" outlineLevel="1" x14ac:dyDescent="0.35">
      <c r="A183" s="41"/>
      <c r="B183" s="110">
        <v>7</v>
      </c>
      <c r="C183" s="184"/>
      <c r="D183" s="184"/>
      <c r="E183" s="220"/>
      <c r="F183" s="219"/>
      <c r="G183" s="184"/>
      <c r="H183" s="31">
        <f t="shared" si="14"/>
        <v>0</v>
      </c>
      <c r="I183" s="184"/>
      <c r="J183" s="31" t="str">
        <f>IF('Cenas aprēķins'!$E$22="Jā",IFERROR(ROUND(O183/$M$174*$J$174,2),""),"")</f>
        <v/>
      </c>
      <c r="K183" s="31" t="str">
        <f>IF('Cenas aprēķins'!$F$22="Jā",IFERROR(ROUND(O183/$M$174*$K$174,2),""),"")</f>
        <v/>
      </c>
      <c r="L183" s="31" t="str">
        <f>IF('Cenas aprēķins'!$G$22="Jā",IFERROR(ROUND(O183/$M$174*$L$174,2),""),"")</f>
        <v/>
      </c>
      <c r="M183" s="31" t="str">
        <f>IF('Cenas aprēķins'!$H$22="Jā",IFERROR(ROUND(H183/I183/12,2),""),"")</f>
        <v/>
      </c>
      <c r="N183" s="32" t="str">
        <f>IF('Cenas aprēķins'!$I$22="Jā",IFERROR(ROUND(O183/$M$174*$N$174,2),""),"")</f>
        <v/>
      </c>
      <c r="O183" s="225" t="str">
        <f t="shared" si="15"/>
        <v/>
      </c>
    </row>
    <row r="184" spans="1:15" ht="15.5" outlineLevel="1" x14ac:dyDescent="0.35">
      <c r="A184" s="41"/>
      <c r="B184" s="110">
        <v>8</v>
      </c>
      <c r="C184" s="184"/>
      <c r="D184" s="184"/>
      <c r="E184" s="220"/>
      <c r="F184" s="219"/>
      <c r="G184" s="184"/>
      <c r="H184" s="31">
        <f t="shared" si="14"/>
        <v>0</v>
      </c>
      <c r="I184" s="184"/>
      <c r="J184" s="31" t="str">
        <f>IF('Cenas aprēķins'!$E$22="Jā",IFERROR(ROUND(O184/$M$174*$J$174,2),""),"")</f>
        <v/>
      </c>
      <c r="K184" s="31" t="str">
        <f>IF('Cenas aprēķins'!$F$22="Jā",IFERROR(ROUND(O184/$M$174*$K$174,2),""),"")</f>
        <v/>
      </c>
      <c r="L184" s="31" t="str">
        <f>IF('Cenas aprēķins'!$G$22="Jā",IFERROR(ROUND(O184/$M$174*$L$174,2),""),"")</f>
        <v/>
      </c>
      <c r="M184" s="31" t="str">
        <f>IF('Cenas aprēķins'!$H$22="Jā",IFERROR(ROUND(H184/I184/12,2),""),"")</f>
        <v/>
      </c>
      <c r="N184" s="32" t="str">
        <f>IF('Cenas aprēķins'!$I$22="Jā",IFERROR(ROUND(O184/$M$174*$N$174,2),""),"")</f>
        <v/>
      </c>
      <c r="O184" s="225" t="str">
        <f t="shared" si="15"/>
        <v/>
      </c>
    </row>
    <row r="185" spans="1:15" ht="15.5" outlineLevel="1" x14ac:dyDescent="0.35">
      <c r="A185" s="41"/>
      <c r="B185" s="110">
        <v>9</v>
      </c>
      <c r="C185" s="184"/>
      <c r="D185" s="184"/>
      <c r="E185" s="220"/>
      <c r="F185" s="219"/>
      <c r="G185" s="184"/>
      <c r="H185" s="31">
        <f t="shared" si="14"/>
        <v>0</v>
      </c>
      <c r="I185" s="184"/>
      <c r="J185" s="31" t="str">
        <f>IF('Cenas aprēķins'!$E$22="Jā",IFERROR(ROUND(O185/$M$174*$J$174,2),""),"")</f>
        <v/>
      </c>
      <c r="K185" s="31" t="str">
        <f>IF('Cenas aprēķins'!$F$22="Jā",IFERROR(ROUND(O185/$M$174*$K$174,2),""),"")</f>
        <v/>
      </c>
      <c r="L185" s="31" t="str">
        <f>IF('Cenas aprēķins'!$G$22="Jā",IFERROR(ROUND(O185/$M$174*$L$174,2),""),"")</f>
        <v/>
      </c>
      <c r="M185" s="31" t="str">
        <f>IF('Cenas aprēķins'!$H$22="Jā",IFERROR(ROUND(H185/I185/12,2),""),"")</f>
        <v/>
      </c>
      <c r="N185" s="32" t="str">
        <f>IF('Cenas aprēķins'!$I$22="Jā",IFERROR(ROUND(O185/$M$174*$N$174,2),""),"")</f>
        <v/>
      </c>
      <c r="O185" s="225" t="str">
        <f t="shared" si="15"/>
        <v/>
      </c>
    </row>
    <row r="186" spans="1:15" ht="15.5" outlineLevel="1" collapsed="1" x14ac:dyDescent="0.35">
      <c r="A186" s="41"/>
      <c r="B186" s="110">
        <v>10</v>
      </c>
      <c r="C186" s="184"/>
      <c r="D186" s="184"/>
      <c r="E186" s="220"/>
      <c r="F186" s="219"/>
      <c r="G186" s="184"/>
      <c r="H186" s="31">
        <f t="shared" si="14"/>
        <v>0</v>
      </c>
      <c r="I186" s="184"/>
      <c r="J186" s="31" t="str">
        <f>IF('Cenas aprēķins'!$E$22="Jā",IFERROR(ROUND(O186/$M$174*$J$174,2),""),"")</f>
        <v/>
      </c>
      <c r="K186" s="31" t="str">
        <f>IF('Cenas aprēķins'!$F$22="Jā",IFERROR(ROUND(O186/$M$174*$K$174,2),""),"")</f>
        <v/>
      </c>
      <c r="L186" s="31" t="str">
        <f>IF('Cenas aprēķins'!$G$22="Jā",IFERROR(ROUND(O186/$M$174*$L$174,2),""),"")</f>
        <v/>
      </c>
      <c r="M186" s="31" t="str">
        <f>IF('Cenas aprēķins'!$H$22="Jā",IFERROR(ROUND(H186/I186/12,2),""),"")</f>
        <v/>
      </c>
      <c r="N186" s="32" t="str">
        <f>IF('Cenas aprēķins'!$I$22="Jā",IFERROR(ROUND(O186/$M$174*$N$174,2),""),"")</f>
        <v/>
      </c>
      <c r="O186" s="225" t="str">
        <f t="shared" si="15"/>
        <v/>
      </c>
    </row>
    <row r="187" spans="1:15" ht="15.5" hidden="1" outlineLevel="2" x14ac:dyDescent="0.35">
      <c r="A187" s="41"/>
      <c r="B187" s="110">
        <v>11</v>
      </c>
      <c r="C187" s="184"/>
      <c r="D187" s="184"/>
      <c r="E187" s="220"/>
      <c r="F187" s="219"/>
      <c r="G187" s="184"/>
      <c r="H187" s="31">
        <f t="shared" si="14"/>
        <v>0</v>
      </c>
      <c r="I187" s="184"/>
      <c r="J187" s="31" t="str">
        <f>IF('Cenas aprēķins'!$E$22="Jā",IFERROR(ROUND(O187/$M$174*$J$174,2),""),"")</f>
        <v/>
      </c>
      <c r="K187" s="31" t="str">
        <f>IF('Cenas aprēķins'!$F$22="Jā",IFERROR(ROUND(O187/$M$174*$K$174,2),""),"")</f>
        <v/>
      </c>
      <c r="L187" s="31" t="str">
        <f>IF('Cenas aprēķins'!$G$22="Jā",IFERROR(ROUND(O187/$M$174*$L$174,2),""),"")</f>
        <v/>
      </c>
      <c r="M187" s="31" t="str">
        <f>IF('Cenas aprēķins'!$H$22="Jā",IFERROR(ROUND(H187/I187/12,2),""),"")</f>
        <v/>
      </c>
      <c r="N187" s="32" t="str">
        <f>IF('Cenas aprēķins'!$I$22="Jā",IFERROR(ROUND(O187/$M$174*$N$174,2),""),"")</f>
        <v/>
      </c>
      <c r="O187" s="225" t="str">
        <f t="shared" si="15"/>
        <v/>
      </c>
    </row>
    <row r="188" spans="1:15" ht="15.5" hidden="1" outlineLevel="2" x14ac:dyDescent="0.35">
      <c r="A188" s="41"/>
      <c r="B188" s="110">
        <v>12</v>
      </c>
      <c r="C188" s="184"/>
      <c r="D188" s="184"/>
      <c r="E188" s="220"/>
      <c r="F188" s="219"/>
      <c r="G188" s="184"/>
      <c r="H188" s="31">
        <f t="shared" si="14"/>
        <v>0</v>
      </c>
      <c r="I188" s="184"/>
      <c r="J188" s="31" t="str">
        <f>IF('Cenas aprēķins'!$E$22="Jā",IFERROR(ROUND(O188/$M$174*$J$174,2),""),"")</f>
        <v/>
      </c>
      <c r="K188" s="31" t="str">
        <f>IF('Cenas aprēķins'!$F$22="Jā",IFERROR(ROUND(O188/$M$174*$K$174,2),""),"")</f>
        <v/>
      </c>
      <c r="L188" s="31" t="str">
        <f>IF('Cenas aprēķins'!$G$22="Jā",IFERROR(ROUND(O188/$M$174*$L$174,2),""),"")</f>
        <v/>
      </c>
      <c r="M188" s="31" t="str">
        <f>IF('Cenas aprēķins'!$H$22="Jā",IFERROR(ROUND(H188/I188/12,2),""),"")</f>
        <v/>
      </c>
      <c r="N188" s="32" t="str">
        <f>IF('Cenas aprēķins'!$I$22="Jā",IFERROR(ROUND(O188/$M$174*$N$174,2),""),"")</f>
        <v/>
      </c>
      <c r="O188" s="225" t="str">
        <f t="shared" si="15"/>
        <v/>
      </c>
    </row>
    <row r="189" spans="1:15" ht="15.5" hidden="1" outlineLevel="2" x14ac:dyDescent="0.35">
      <c r="A189" s="41"/>
      <c r="B189" s="110">
        <v>13</v>
      </c>
      <c r="C189" s="184"/>
      <c r="D189" s="184"/>
      <c r="E189" s="220"/>
      <c r="F189" s="219"/>
      <c r="G189" s="184"/>
      <c r="H189" s="31">
        <f t="shared" si="14"/>
        <v>0</v>
      </c>
      <c r="I189" s="184"/>
      <c r="J189" s="31" t="str">
        <f>IF('Cenas aprēķins'!$E$22="Jā",IFERROR(ROUND(O189/$M$174*$J$174,2),""),"")</f>
        <v/>
      </c>
      <c r="K189" s="31" t="str">
        <f>IF('Cenas aprēķins'!$F$22="Jā",IFERROR(ROUND(O189/$M$174*$K$174,2),""),"")</f>
        <v/>
      </c>
      <c r="L189" s="31" t="str">
        <f>IF('Cenas aprēķins'!$G$22="Jā",IFERROR(ROUND(O189/$M$174*$L$174,2),""),"")</f>
        <v/>
      </c>
      <c r="M189" s="31" t="str">
        <f>IF('Cenas aprēķins'!$H$22="Jā",IFERROR(ROUND(H189/I189/12,2),""),"")</f>
        <v/>
      </c>
      <c r="N189" s="32" t="str">
        <f>IF('Cenas aprēķins'!$I$22="Jā",IFERROR(ROUND(O189/$M$174*$N$174,2),""),"")</f>
        <v/>
      </c>
      <c r="O189" s="225" t="str">
        <f t="shared" si="15"/>
        <v/>
      </c>
    </row>
    <row r="190" spans="1:15" ht="15.5" hidden="1" outlineLevel="2" x14ac:dyDescent="0.35">
      <c r="A190" s="41"/>
      <c r="B190" s="110">
        <v>14</v>
      </c>
      <c r="C190" s="184"/>
      <c r="D190" s="184"/>
      <c r="E190" s="220"/>
      <c r="F190" s="219"/>
      <c r="G190" s="184"/>
      <c r="H190" s="31">
        <f t="shared" si="14"/>
        <v>0</v>
      </c>
      <c r="I190" s="184"/>
      <c r="J190" s="31" t="str">
        <f>IF('Cenas aprēķins'!$E$22="Jā",IFERROR(ROUND(O190/$M$174*$J$174,2),""),"")</f>
        <v/>
      </c>
      <c r="K190" s="31" t="str">
        <f>IF('Cenas aprēķins'!$F$22="Jā",IFERROR(ROUND(O190/$M$174*$K$174,2),""),"")</f>
        <v/>
      </c>
      <c r="L190" s="31" t="str">
        <f>IF('Cenas aprēķins'!$G$22="Jā",IFERROR(ROUND(O190/$M$174*$L$174,2),""),"")</f>
        <v/>
      </c>
      <c r="M190" s="31" t="str">
        <f>IF('Cenas aprēķins'!$H$22="Jā",IFERROR(ROUND(H190/I190/12,2),""),"")</f>
        <v/>
      </c>
      <c r="N190" s="32" t="str">
        <f>IF('Cenas aprēķins'!$I$22="Jā",IFERROR(ROUND(O190/$M$174*$N$174,2),""),"")</f>
        <v/>
      </c>
      <c r="O190" s="225" t="str">
        <f t="shared" si="15"/>
        <v/>
      </c>
    </row>
    <row r="191" spans="1:15" ht="15.5" hidden="1" outlineLevel="2" x14ac:dyDescent="0.35">
      <c r="A191" s="41"/>
      <c r="B191" s="110">
        <v>15</v>
      </c>
      <c r="C191" s="184"/>
      <c r="D191" s="184"/>
      <c r="E191" s="220"/>
      <c r="F191" s="219"/>
      <c r="G191" s="184"/>
      <c r="H191" s="31">
        <f t="shared" si="14"/>
        <v>0</v>
      </c>
      <c r="I191" s="184"/>
      <c r="J191" s="31" t="str">
        <f>IF('Cenas aprēķins'!$E$22="Jā",IFERROR(ROUND(O191/$M$174*$J$174,2),""),"")</f>
        <v/>
      </c>
      <c r="K191" s="31" t="str">
        <f>IF('Cenas aprēķins'!$F$22="Jā",IFERROR(ROUND(O191/$M$174*$K$174,2),""),"")</f>
        <v/>
      </c>
      <c r="L191" s="31" t="str">
        <f>IF('Cenas aprēķins'!$G$22="Jā",IFERROR(ROUND(O191/$M$174*$L$174,2),""),"")</f>
        <v/>
      </c>
      <c r="M191" s="31" t="str">
        <f>IF('Cenas aprēķins'!$H$22="Jā",IFERROR(ROUND(H191/I191/12,2),""),"")</f>
        <v/>
      </c>
      <c r="N191" s="32" t="str">
        <f>IF('Cenas aprēķins'!$I$22="Jā",IFERROR(ROUND(O191/$M$174*$N$174,2),""),"")</f>
        <v/>
      </c>
      <c r="O191" s="225" t="str">
        <f t="shared" si="15"/>
        <v/>
      </c>
    </row>
    <row r="192" spans="1:15" ht="15.5" hidden="1" outlineLevel="2" x14ac:dyDescent="0.35">
      <c r="A192" s="41"/>
      <c r="B192" s="110">
        <v>16</v>
      </c>
      <c r="C192" s="184"/>
      <c r="D192" s="184"/>
      <c r="E192" s="220"/>
      <c r="F192" s="219"/>
      <c r="G192" s="184"/>
      <c r="H192" s="31">
        <f t="shared" si="14"/>
        <v>0</v>
      </c>
      <c r="I192" s="184"/>
      <c r="J192" s="31" t="str">
        <f>IF('Cenas aprēķins'!$E$22="Jā",IFERROR(ROUND(O192/$M$174*$J$174,2),""),"")</f>
        <v/>
      </c>
      <c r="K192" s="31" t="str">
        <f>IF('Cenas aprēķins'!$F$22="Jā",IFERROR(ROUND(O192/$M$174*$K$174,2),""),"")</f>
        <v/>
      </c>
      <c r="L192" s="31" t="str">
        <f>IF('Cenas aprēķins'!$G$22="Jā",IFERROR(ROUND(O192/$M$174*$L$174,2),""),"")</f>
        <v/>
      </c>
      <c r="M192" s="31" t="str">
        <f>IF('Cenas aprēķins'!$H$22="Jā",IFERROR(ROUND(H192/I192/12,2),""),"")</f>
        <v/>
      </c>
      <c r="N192" s="32" t="str">
        <f>IF('Cenas aprēķins'!$I$22="Jā",IFERROR(ROUND(O192/$M$174*$N$174,2),""),"")</f>
        <v/>
      </c>
      <c r="O192" s="225" t="str">
        <f t="shared" si="15"/>
        <v/>
      </c>
    </row>
    <row r="193" spans="1:15" ht="15.5" hidden="1" outlineLevel="2" x14ac:dyDescent="0.35">
      <c r="A193" s="41"/>
      <c r="B193" s="110">
        <v>17</v>
      </c>
      <c r="C193" s="184"/>
      <c r="D193" s="184"/>
      <c r="E193" s="220"/>
      <c r="F193" s="219"/>
      <c r="G193" s="184"/>
      <c r="H193" s="31">
        <f t="shared" si="14"/>
        <v>0</v>
      </c>
      <c r="I193" s="184"/>
      <c r="J193" s="31" t="str">
        <f>IF('Cenas aprēķins'!$E$22="Jā",IFERROR(ROUND(O193/$M$174*$J$174,2),""),"")</f>
        <v/>
      </c>
      <c r="K193" s="31" t="str">
        <f>IF('Cenas aprēķins'!$F$22="Jā",IFERROR(ROUND(O193/$M$174*$K$174,2),""),"")</f>
        <v/>
      </c>
      <c r="L193" s="31" t="str">
        <f>IF('Cenas aprēķins'!$G$22="Jā",IFERROR(ROUND(O193/$M$174*$L$174,2),""),"")</f>
        <v/>
      </c>
      <c r="M193" s="31" t="str">
        <f>IF('Cenas aprēķins'!$H$22="Jā",IFERROR(ROUND(H193/I193/12,2),""),"")</f>
        <v/>
      </c>
      <c r="N193" s="32" t="str">
        <f>IF('Cenas aprēķins'!$I$22="Jā",IFERROR(ROUND(O193/$M$174*$N$174,2),""),"")</f>
        <v/>
      </c>
      <c r="O193" s="225" t="str">
        <f t="shared" si="15"/>
        <v/>
      </c>
    </row>
    <row r="194" spans="1:15" ht="15.5" hidden="1" outlineLevel="2" x14ac:dyDescent="0.35">
      <c r="A194" s="41"/>
      <c r="B194" s="110">
        <v>18</v>
      </c>
      <c r="C194" s="184"/>
      <c r="D194" s="184"/>
      <c r="E194" s="220"/>
      <c r="F194" s="219"/>
      <c r="G194" s="184"/>
      <c r="H194" s="31">
        <f t="shared" si="14"/>
        <v>0</v>
      </c>
      <c r="I194" s="184"/>
      <c r="J194" s="31" t="str">
        <f>IF('Cenas aprēķins'!$E$22="Jā",IFERROR(ROUND(O194/$M$174*$J$174,2),""),"")</f>
        <v/>
      </c>
      <c r="K194" s="31" t="str">
        <f>IF('Cenas aprēķins'!$F$22="Jā",IFERROR(ROUND(O194/$M$174*$K$174,2),""),"")</f>
        <v/>
      </c>
      <c r="L194" s="31" t="str">
        <f>IF('Cenas aprēķins'!$G$22="Jā",IFERROR(ROUND(O194/$M$174*$L$174,2),""),"")</f>
        <v/>
      </c>
      <c r="M194" s="31" t="str">
        <f>IF('Cenas aprēķins'!$H$22="Jā",IFERROR(ROUND(H194/I194/12,2),""),"")</f>
        <v/>
      </c>
      <c r="N194" s="32" t="str">
        <f>IF('Cenas aprēķins'!$I$22="Jā",IFERROR(ROUND(O194/$M$174*$N$174,2),""),"")</f>
        <v/>
      </c>
      <c r="O194" s="225" t="str">
        <f t="shared" si="15"/>
        <v/>
      </c>
    </row>
    <row r="195" spans="1:15" ht="15.5" hidden="1" outlineLevel="2" x14ac:dyDescent="0.35">
      <c r="A195" s="41"/>
      <c r="B195" s="110">
        <v>19</v>
      </c>
      <c r="C195" s="184"/>
      <c r="D195" s="184"/>
      <c r="E195" s="220"/>
      <c r="F195" s="219"/>
      <c r="G195" s="184"/>
      <c r="H195" s="31">
        <f t="shared" si="14"/>
        <v>0</v>
      </c>
      <c r="I195" s="184"/>
      <c r="J195" s="31" t="str">
        <f>IF('Cenas aprēķins'!$E$22="Jā",IFERROR(ROUND(O195/$M$174*$J$174,2),""),"")</f>
        <v/>
      </c>
      <c r="K195" s="31" t="str">
        <f>IF('Cenas aprēķins'!$F$22="Jā",IFERROR(ROUND(O195/$M$174*$K$174,2),""),"")</f>
        <v/>
      </c>
      <c r="L195" s="31" t="str">
        <f>IF('Cenas aprēķins'!$G$22="Jā",IFERROR(ROUND(O195/$M$174*$L$174,2),""),"")</f>
        <v/>
      </c>
      <c r="M195" s="31" t="str">
        <f>IF('Cenas aprēķins'!$H$22="Jā",IFERROR(ROUND(H195/I195/12,2),""),"")</f>
        <v/>
      </c>
      <c r="N195" s="32" t="str">
        <f>IF('Cenas aprēķins'!$I$22="Jā",IFERROR(ROUND(O195/$M$174*$N$174,2),""),"")</f>
        <v/>
      </c>
      <c r="O195" s="225" t="str">
        <f t="shared" si="15"/>
        <v/>
      </c>
    </row>
    <row r="196" spans="1:15" ht="15.5" outlineLevel="1" collapsed="1" x14ac:dyDescent="0.35">
      <c r="A196" s="41"/>
      <c r="B196" s="110">
        <v>20</v>
      </c>
      <c r="C196" s="184"/>
      <c r="D196" s="184"/>
      <c r="E196" s="220"/>
      <c r="F196" s="219"/>
      <c r="G196" s="184"/>
      <c r="H196" s="31">
        <f t="shared" si="14"/>
        <v>0</v>
      </c>
      <c r="I196" s="184"/>
      <c r="J196" s="31" t="str">
        <f>IF('Cenas aprēķins'!$E$22="Jā",IFERROR(ROUND(O196/$M$174*$J$174,2),""),"")</f>
        <v/>
      </c>
      <c r="K196" s="31" t="str">
        <f>IF('Cenas aprēķins'!$F$22="Jā",IFERROR(ROUND(O196/$M$174*$K$174,2),""),"")</f>
        <v/>
      </c>
      <c r="L196" s="31" t="str">
        <f>IF('Cenas aprēķins'!$G$22="Jā",IFERROR(ROUND(O196/$M$174*$L$174,2),""),"")</f>
        <v/>
      </c>
      <c r="M196" s="31" t="str">
        <f>IF('Cenas aprēķins'!$H$22="Jā",IFERROR(ROUND(H196/I196/12,2),""),"")</f>
        <v/>
      </c>
      <c r="N196" s="32" t="str">
        <f>IF('Cenas aprēķins'!$I$22="Jā",IFERROR(ROUND(O196/$M$174*$N$174,2),""),"")</f>
        <v/>
      </c>
      <c r="O196" s="225" t="str">
        <f t="shared" si="15"/>
        <v/>
      </c>
    </row>
    <row r="197" spans="1:15" ht="15.5" hidden="1" outlineLevel="2" x14ac:dyDescent="0.35">
      <c r="A197" s="41"/>
      <c r="B197" s="110">
        <v>21</v>
      </c>
      <c r="C197" s="184"/>
      <c r="D197" s="184"/>
      <c r="E197" s="220"/>
      <c r="F197" s="219"/>
      <c r="G197" s="184"/>
      <c r="H197" s="31">
        <f t="shared" si="14"/>
        <v>0</v>
      </c>
      <c r="I197" s="184"/>
      <c r="J197" s="31" t="str">
        <f>IF('Cenas aprēķins'!$E$22="Jā",IFERROR(ROUND(O197/$M$174*$J$174,2),""),"")</f>
        <v/>
      </c>
      <c r="K197" s="31" t="str">
        <f>IF('Cenas aprēķins'!$F$22="Jā",IFERROR(ROUND(O197/$M$174*$K$174,2),""),"")</f>
        <v/>
      </c>
      <c r="L197" s="31" t="str">
        <f>IF('Cenas aprēķins'!$G$22="Jā",IFERROR(ROUND(O197/$M$174*$L$174,2),""),"")</f>
        <v/>
      </c>
      <c r="M197" s="31" t="str">
        <f>IF('Cenas aprēķins'!$H$22="Jā",IFERROR(ROUND(H197/I197/12,2),""),"")</f>
        <v/>
      </c>
      <c r="N197" s="32" t="str">
        <f>IF('Cenas aprēķins'!$I$22="Jā",IFERROR(ROUND(O197/$M$174*$N$174,2),""),"")</f>
        <v/>
      </c>
      <c r="O197" s="225" t="str">
        <f t="shared" si="15"/>
        <v/>
      </c>
    </row>
    <row r="198" spans="1:15" ht="15.5" hidden="1" outlineLevel="2" x14ac:dyDescent="0.35">
      <c r="A198" s="41"/>
      <c r="B198" s="110">
        <v>22</v>
      </c>
      <c r="C198" s="184"/>
      <c r="D198" s="184"/>
      <c r="E198" s="220"/>
      <c r="F198" s="219"/>
      <c r="G198" s="184"/>
      <c r="H198" s="31">
        <f t="shared" si="14"/>
        <v>0</v>
      </c>
      <c r="I198" s="184"/>
      <c r="J198" s="31" t="str">
        <f>IF('Cenas aprēķins'!$E$22="Jā",IFERROR(ROUND(O198/$M$174*$J$174,2),""),"")</f>
        <v/>
      </c>
      <c r="K198" s="31" t="str">
        <f>IF('Cenas aprēķins'!$F$22="Jā",IFERROR(ROUND(O198/$M$174*$K$174,2),""),"")</f>
        <v/>
      </c>
      <c r="L198" s="31" t="str">
        <f>IF('Cenas aprēķins'!$G$22="Jā",IFERROR(ROUND(O198/$M$174*$L$174,2),""),"")</f>
        <v/>
      </c>
      <c r="M198" s="31" t="str">
        <f>IF('Cenas aprēķins'!$H$22="Jā",IFERROR(ROUND(H198/I198/12,2),""),"")</f>
        <v/>
      </c>
      <c r="N198" s="32" t="str">
        <f>IF('Cenas aprēķins'!$I$22="Jā",IFERROR(ROUND(O198/$M$174*$N$174,2),""),"")</f>
        <v/>
      </c>
      <c r="O198" s="225" t="str">
        <f t="shared" si="15"/>
        <v/>
      </c>
    </row>
    <row r="199" spans="1:15" ht="15.5" hidden="1" outlineLevel="2" x14ac:dyDescent="0.35">
      <c r="A199" s="41"/>
      <c r="B199" s="110">
        <v>23</v>
      </c>
      <c r="C199" s="184"/>
      <c r="D199" s="184"/>
      <c r="E199" s="220"/>
      <c r="F199" s="219"/>
      <c r="G199" s="184"/>
      <c r="H199" s="31">
        <f t="shared" si="14"/>
        <v>0</v>
      </c>
      <c r="I199" s="184"/>
      <c r="J199" s="31" t="str">
        <f>IF('Cenas aprēķins'!$E$22="Jā",IFERROR(ROUND(O199/$M$174*$J$174,2),""),"")</f>
        <v/>
      </c>
      <c r="K199" s="31" t="str">
        <f>IF('Cenas aprēķins'!$F$22="Jā",IFERROR(ROUND(O199/$M$174*$K$174,2),""),"")</f>
        <v/>
      </c>
      <c r="L199" s="31" t="str">
        <f>IF('Cenas aprēķins'!$G$22="Jā",IFERROR(ROUND(O199/$M$174*$L$174,2),""),"")</f>
        <v/>
      </c>
      <c r="M199" s="31" t="str">
        <f>IF('Cenas aprēķins'!$H$22="Jā",IFERROR(ROUND(H199/I199/12,2),""),"")</f>
        <v/>
      </c>
      <c r="N199" s="32" t="str">
        <f>IF('Cenas aprēķins'!$I$22="Jā",IFERROR(ROUND(O199/$M$174*$N$174,2),""),"")</f>
        <v/>
      </c>
      <c r="O199" s="225" t="str">
        <f t="shared" si="15"/>
        <v/>
      </c>
    </row>
    <row r="200" spans="1:15" ht="15.5" hidden="1" outlineLevel="2" x14ac:dyDescent="0.35">
      <c r="A200" s="41"/>
      <c r="B200" s="110">
        <v>24</v>
      </c>
      <c r="C200" s="184"/>
      <c r="D200" s="184"/>
      <c r="E200" s="220"/>
      <c r="F200" s="219"/>
      <c r="G200" s="184"/>
      <c r="H200" s="31">
        <f t="shared" si="14"/>
        <v>0</v>
      </c>
      <c r="I200" s="184"/>
      <c r="J200" s="31" t="str">
        <f>IF('Cenas aprēķins'!$E$22="Jā",IFERROR(ROUND(O200/$M$174*$J$174,2),""),"")</f>
        <v/>
      </c>
      <c r="K200" s="31" t="str">
        <f>IF('Cenas aprēķins'!$F$22="Jā",IFERROR(ROUND(O200/$M$174*$K$174,2),""),"")</f>
        <v/>
      </c>
      <c r="L200" s="31" t="str">
        <f>IF('Cenas aprēķins'!$G$22="Jā",IFERROR(ROUND(O200/$M$174*$L$174,2),""),"")</f>
        <v/>
      </c>
      <c r="M200" s="31" t="str">
        <f>IF('Cenas aprēķins'!$H$22="Jā",IFERROR(ROUND(H200/I200/12,2),""),"")</f>
        <v/>
      </c>
      <c r="N200" s="32" t="str">
        <f>IF('Cenas aprēķins'!$I$22="Jā",IFERROR(ROUND(O200/$M$174*$N$174,2),""),"")</f>
        <v/>
      </c>
      <c r="O200" s="225" t="str">
        <f t="shared" si="15"/>
        <v/>
      </c>
    </row>
    <row r="201" spans="1:15" ht="15.5" hidden="1" outlineLevel="2" x14ac:dyDescent="0.35">
      <c r="A201" s="41"/>
      <c r="B201" s="110">
        <v>25</v>
      </c>
      <c r="C201" s="184"/>
      <c r="D201" s="184"/>
      <c r="E201" s="220"/>
      <c r="F201" s="219"/>
      <c r="G201" s="184"/>
      <c r="H201" s="31">
        <f t="shared" si="14"/>
        <v>0</v>
      </c>
      <c r="I201" s="184"/>
      <c r="J201" s="31" t="str">
        <f>IF('Cenas aprēķins'!$E$22="Jā",IFERROR(ROUND(O201/$M$174*$J$174,2),""),"")</f>
        <v/>
      </c>
      <c r="K201" s="31" t="str">
        <f>IF('Cenas aprēķins'!$F$22="Jā",IFERROR(ROUND(O201/$M$174*$K$174,2),""),"")</f>
        <v/>
      </c>
      <c r="L201" s="31" t="str">
        <f>IF('Cenas aprēķins'!$G$22="Jā",IFERROR(ROUND(O201/$M$174*$L$174,2),""),"")</f>
        <v/>
      </c>
      <c r="M201" s="31" t="str">
        <f>IF('Cenas aprēķins'!$H$22="Jā",IFERROR(ROUND(H201/I201/12,2),""),"")</f>
        <v/>
      </c>
      <c r="N201" s="32" t="str">
        <f>IF('Cenas aprēķins'!$I$22="Jā",IFERROR(ROUND(O201/$M$174*$N$174,2),""),"")</f>
        <v/>
      </c>
      <c r="O201" s="225" t="str">
        <f t="shared" si="15"/>
        <v/>
      </c>
    </row>
    <row r="202" spans="1:15" ht="15.5" hidden="1" outlineLevel="2" x14ac:dyDescent="0.35">
      <c r="A202" s="41"/>
      <c r="B202" s="110">
        <v>26</v>
      </c>
      <c r="C202" s="184"/>
      <c r="D202" s="184"/>
      <c r="E202" s="220"/>
      <c r="F202" s="219"/>
      <c r="G202" s="184"/>
      <c r="H202" s="31">
        <f t="shared" si="14"/>
        <v>0</v>
      </c>
      <c r="I202" s="184"/>
      <c r="J202" s="31" t="str">
        <f>IF('Cenas aprēķins'!$E$22="Jā",IFERROR(ROUND(O202/$M$174*$J$174,2),""),"")</f>
        <v/>
      </c>
      <c r="K202" s="31" t="str">
        <f>IF('Cenas aprēķins'!$F$22="Jā",IFERROR(ROUND(O202/$M$174*$K$174,2),""),"")</f>
        <v/>
      </c>
      <c r="L202" s="31" t="str">
        <f>IF('Cenas aprēķins'!$G$22="Jā",IFERROR(ROUND(O202/$M$174*$L$174,2),""),"")</f>
        <v/>
      </c>
      <c r="M202" s="31" t="str">
        <f>IF('Cenas aprēķins'!$H$22="Jā",IFERROR(ROUND(H202/I202/12,2),""),"")</f>
        <v/>
      </c>
      <c r="N202" s="32" t="str">
        <f>IF('Cenas aprēķins'!$I$22="Jā",IFERROR(ROUND(O202/$M$174*$N$174,2),""),"")</f>
        <v/>
      </c>
      <c r="O202" s="225" t="str">
        <f t="shared" si="15"/>
        <v/>
      </c>
    </row>
    <row r="203" spans="1:15" ht="15.5" hidden="1" outlineLevel="2" x14ac:dyDescent="0.35">
      <c r="A203" s="41"/>
      <c r="B203" s="110">
        <v>27</v>
      </c>
      <c r="C203" s="184"/>
      <c r="D203" s="184"/>
      <c r="E203" s="220"/>
      <c r="F203" s="219"/>
      <c r="G203" s="184"/>
      <c r="H203" s="31">
        <f t="shared" si="14"/>
        <v>0</v>
      </c>
      <c r="I203" s="184"/>
      <c r="J203" s="31" t="str">
        <f>IF('Cenas aprēķins'!$E$22="Jā",IFERROR(ROUND(O203/$M$174*$J$174,2),""),"")</f>
        <v/>
      </c>
      <c r="K203" s="31" t="str">
        <f>IF('Cenas aprēķins'!$F$22="Jā",IFERROR(ROUND(O203/$M$174*$K$174,2),""),"")</f>
        <v/>
      </c>
      <c r="L203" s="31" t="str">
        <f>IF('Cenas aprēķins'!$G$22="Jā",IFERROR(ROUND(O203/$M$174*$L$174,2),""),"")</f>
        <v/>
      </c>
      <c r="M203" s="31" t="str">
        <f>IF('Cenas aprēķins'!$H$22="Jā",IFERROR(ROUND(H203/I203/12,2),""),"")</f>
        <v/>
      </c>
      <c r="N203" s="32" t="str">
        <f>IF('Cenas aprēķins'!$I$22="Jā",IFERROR(ROUND(O203/$M$174*$N$174,2),""),"")</f>
        <v/>
      </c>
      <c r="O203" s="225" t="str">
        <f t="shared" si="15"/>
        <v/>
      </c>
    </row>
    <row r="204" spans="1:15" ht="15.5" hidden="1" outlineLevel="2" x14ac:dyDescent="0.35">
      <c r="A204" s="41"/>
      <c r="B204" s="110">
        <v>28</v>
      </c>
      <c r="C204" s="184"/>
      <c r="D204" s="184"/>
      <c r="E204" s="220"/>
      <c r="F204" s="219"/>
      <c r="G204" s="184"/>
      <c r="H204" s="31">
        <f t="shared" si="14"/>
        <v>0</v>
      </c>
      <c r="I204" s="184"/>
      <c r="J204" s="31" t="str">
        <f>IF('Cenas aprēķins'!$E$22="Jā",IFERROR(ROUND(O204/$M$174*$J$174,2),""),"")</f>
        <v/>
      </c>
      <c r="K204" s="31" t="str">
        <f>IF('Cenas aprēķins'!$F$22="Jā",IFERROR(ROUND(O204/$M$174*$K$174,2),""),"")</f>
        <v/>
      </c>
      <c r="L204" s="31" t="str">
        <f>IF('Cenas aprēķins'!$G$22="Jā",IFERROR(ROUND(O204/$M$174*$L$174,2),""),"")</f>
        <v/>
      </c>
      <c r="M204" s="31" t="str">
        <f>IF('Cenas aprēķins'!$H$22="Jā",IFERROR(ROUND(H204/I204/12,2),""),"")</f>
        <v/>
      </c>
      <c r="N204" s="32" t="str">
        <f>IF('Cenas aprēķins'!$I$22="Jā",IFERROR(ROUND(O204/$M$174*$N$174,2),""),"")</f>
        <v/>
      </c>
      <c r="O204" s="225" t="str">
        <f t="shared" si="15"/>
        <v/>
      </c>
    </row>
    <row r="205" spans="1:15" ht="15.5" hidden="1" outlineLevel="2" x14ac:dyDescent="0.35">
      <c r="A205" s="41"/>
      <c r="B205" s="110">
        <v>29</v>
      </c>
      <c r="C205" s="184"/>
      <c r="D205" s="184"/>
      <c r="E205" s="220"/>
      <c r="F205" s="219"/>
      <c r="G205" s="184"/>
      <c r="H205" s="31">
        <f t="shared" si="14"/>
        <v>0</v>
      </c>
      <c r="I205" s="184"/>
      <c r="J205" s="31" t="str">
        <f>IF('Cenas aprēķins'!$E$22="Jā",IFERROR(ROUND(O205/$M$174*$J$174,2),""),"")</f>
        <v/>
      </c>
      <c r="K205" s="31" t="str">
        <f>IF('Cenas aprēķins'!$F$22="Jā",IFERROR(ROUND(O205/$M$174*$K$174,2),""),"")</f>
        <v/>
      </c>
      <c r="L205" s="31" t="str">
        <f>IF('Cenas aprēķins'!$G$22="Jā",IFERROR(ROUND(O205/$M$174*$L$174,2),""),"")</f>
        <v/>
      </c>
      <c r="M205" s="31" t="str">
        <f>IF('Cenas aprēķins'!$H$22="Jā",IFERROR(ROUND(H205/I205/12,2),""),"")</f>
        <v/>
      </c>
      <c r="N205" s="32" t="str">
        <f>IF('Cenas aprēķins'!$I$22="Jā",IFERROR(ROUND(O205/$M$174*$N$174,2),""),"")</f>
        <v/>
      </c>
      <c r="O205" s="225" t="str">
        <f t="shared" si="15"/>
        <v/>
      </c>
    </row>
    <row r="206" spans="1:15" ht="15.5" outlineLevel="1" collapsed="1" x14ac:dyDescent="0.35">
      <c r="A206" s="41"/>
      <c r="B206" s="110">
        <v>30</v>
      </c>
      <c r="C206" s="184"/>
      <c r="D206" s="184"/>
      <c r="E206" s="220"/>
      <c r="F206" s="219"/>
      <c r="G206" s="184"/>
      <c r="H206" s="31">
        <f t="shared" si="14"/>
        <v>0</v>
      </c>
      <c r="I206" s="184"/>
      <c r="J206" s="31" t="str">
        <f>IF('Cenas aprēķins'!$E$22="Jā",IFERROR(ROUND(O206/$M$174*$J$174,2),""),"")</f>
        <v/>
      </c>
      <c r="K206" s="31" t="str">
        <f>IF('Cenas aprēķins'!$F$22="Jā",IFERROR(ROUND(O206/$M$174*$K$174,2),""),"")</f>
        <v/>
      </c>
      <c r="L206" s="31" t="str">
        <f>IF('Cenas aprēķins'!$G$22="Jā",IFERROR(ROUND(O206/$M$174*$L$174,2),""),"")</f>
        <v/>
      </c>
      <c r="M206" s="31" t="str">
        <f>IF('Cenas aprēķins'!$H$22="Jā",IFERROR(ROUND(H206/I206/12,2),""),"")</f>
        <v/>
      </c>
      <c r="N206" s="32" t="str">
        <f>IF('Cenas aprēķins'!$I$22="Jā",IFERROR(ROUND(O206/$M$174*$N$174,2),""),"")</f>
        <v/>
      </c>
      <c r="O206" s="225" t="str">
        <f t="shared" si="15"/>
        <v/>
      </c>
    </row>
    <row r="207" spans="1:15" ht="15.5" hidden="1" outlineLevel="2" x14ac:dyDescent="0.35">
      <c r="A207" s="41"/>
      <c r="B207" s="110">
        <v>31</v>
      </c>
      <c r="C207" s="184"/>
      <c r="D207" s="184"/>
      <c r="E207" s="220"/>
      <c r="F207" s="219"/>
      <c r="G207" s="184"/>
      <c r="H207" s="31">
        <f t="shared" si="14"/>
        <v>0</v>
      </c>
      <c r="I207" s="184"/>
      <c r="J207" s="31" t="str">
        <f>IF('Cenas aprēķins'!$E$22="Jā",IFERROR(ROUND(O207/$M$174*$J$174,2),""),"")</f>
        <v/>
      </c>
      <c r="K207" s="31" t="str">
        <f>IF('Cenas aprēķins'!$F$22="Jā",IFERROR(ROUND(O207/$M$174*$K$174,2),""),"")</f>
        <v/>
      </c>
      <c r="L207" s="31" t="str">
        <f>IF('Cenas aprēķins'!$G$22="Jā",IFERROR(ROUND(O207/$M$174*$L$174,2),""),"")</f>
        <v/>
      </c>
      <c r="M207" s="31" t="str">
        <f>IF('Cenas aprēķins'!$H$22="Jā",IFERROR(ROUND(H207/I207/12,2),""),"")</f>
        <v/>
      </c>
      <c r="N207" s="32" t="str">
        <f>IF('Cenas aprēķins'!$I$22="Jā",IFERROR(ROUND(O207/$M$174*$N$174,2),""),"")</f>
        <v/>
      </c>
      <c r="O207" s="225" t="str">
        <f t="shared" si="15"/>
        <v/>
      </c>
    </row>
    <row r="208" spans="1:15" ht="15.5" hidden="1" outlineLevel="2" x14ac:dyDescent="0.35">
      <c r="A208" s="41"/>
      <c r="B208" s="110">
        <v>32</v>
      </c>
      <c r="C208" s="184"/>
      <c r="D208" s="184"/>
      <c r="E208" s="220"/>
      <c r="F208" s="219"/>
      <c r="G208" s="184"/>
      <c r="H208" s="31">
        <f t="shared" si="14"/>
        <v>0</v>
      </c>
      <c r="I208" s="184"/>
      <c r="J208" s="31" t="str">
        <f>IF('Cenas aprēķins'!$E$22="Jā",IFERROR(ROUND(O208/$M$174*$J$174,2),""),"")</f>
        <v/>
      </c>
      <c r="K208" s="31" t="str">
        <f>IF('Cenas aprēķins'!$F$22="Jā",IFERROR(ROUND(O208/$M$174*$K$174,2),""),"")</f>
        <v/>
      </c>
      <c r="L208" s="31" t="str">
        <f>IF('Cenas aprēķins'!$G$22="Jā",IFERROR(ROUND(O208/$M$174*$L$174,2),""),"")</f>
        <v/>
      </c>
      <c r="M208" s="31" t="str">
        <f>IF('Cenas aprēķins'!$H$22="Jā",IFERROR(ROUND(H208/I208/12,2),""),"")</f>
        <v/>
      </c>
      <c r="N208" s="32" t="str">
        <f>IF('Cenas aprēķins'!$I$22="Jā",IFERROR(ROUND(O208/$M$174*$N$174,2),""),"")</f>
        <v/>
      </c>
      <c r="O208" s="225" t="str">
        <f t="shared" si="15"/>
        <v/>
      </c>
    </row>
    <row r="209" spans="1:15" ht="15.5" hidden="1" outlineLevel="2" x14ac:dyDescent="0.35">
      <c r="A209" s="41"/>
      <c r="B209" s="110">
        <v>33</v>
      </c>
      <c r="C209" s="184"/>
      <c r="D209" s="184"/>
      <c r="E209" s="220"/>
      <c r="F209" s="219"/>
      <c r="G209" s="184"/>
      <c r="H209" s="31">
        <f t="shared" si="14"/>
        <v>0</v>
      </c>
      <c r="I209" s="184"/>
      <c r="J209" s="31" t="str">
        <f>IF('Cenas aprēķins'!$E$22="Jā",IFERROR(ROUND(O209/$M$174*$J$174,2),""),"")</f>
        <v/>
      </c>
      <c r="K209" s="31" t="str">
        <f>IF('Cenas aprēķins'!$F$22="Jā",IFERROR(ROUND(O209/$M$174*$K$174,2),""),"")</f>
        <v/>
      </c>
      <c r="L209" s="31" t="str">
        <f>IF('Cenas aprēķins'!$G$22="Jā",IFERROR(ROUND(O209/$M$174*$L$174,2),""),"")</f>
        <v/>
      </c>
      <c r="M209" s="31" t="str">
        <f>IF('Cenas aprēķins'!$H$22="Jā",IFERROR(ROUND(H209/I209/12,2),""),"")</f>
        <v/>
      </c>
      <c r="N209" s="32" t="str">
        <f>IF('Cenas aprēķins'!$I$22="Jā",IFERROR(ROUND(O209/$M$174*$N$174,2),""),"")</f>
        <v/>
      </c>
      <c r="O209" s="225" t="str">
        <f t="shared" si="15"/>
        <v/>
      </c>
    </row>
    <row r="210" spans="1:15" ht="15.5" hidden="1" outlineLevel="2" x14ac:dyDescent="0.35">
      <c r="A210" s="41"/>
      <c r="B210" s="110">
        <v>34</v>
      </c>
      <c r="C210" s="184"/>
      <c r="D210" s="184"/>
      <c r="E210" s="220"/>
      <c r="F210" s="219"/>
      <c r="G210" s="184"/>
      <c r="H210" s="31">
        <f t="shared" si="14"/>
        <v>0</v>
      </c>
      <c r="I210" s="184"/>
      <c r="J210" s="31" t="str">
        <f>IF('Cenas aprēķins'!$E$22="Jā",IFERROR(ROUND(O210/$M$174*$J$174,2),""),"")</f>
        <v/>
      </c>
      <c r="K210" s="31" t="str">
        <f>IF('Cenas aprēķins'!$F$22="Jā",IFERROR(ROUND(O210/$M$174*$K$174,2),""),"")</f>
        <v/>
      </c>
      <c r="L210" s="31" t="str">
        <f>IF('Cenas aprēķins'!$G$22="Jā",IFERROR(ROUND(O210/$M$174*$L$174,2),""),"")</f>
        <v/>
      </c>
      <c r="M210" s="31" t="str">
        <f>IF('Cenas aprēķins'!$H$22="Jā",IFERROR(ROUND(H210/I210/12,2),""),"")</f>
        <v/>
      </c>
      <c r="N210" s="32" t="str">
        <f>IF('Cenas aprēķins'!$I$22="Jā",IFERROR(ROUND(O210/$M$174*$N$174,2),""),"")</f>
        <v/>
      </c>
      <c r="O210" s="225" t="str">
        <f t="shared" si="15"/>
        <v/>
      </c>
    </row>
    <row r="211" spans="1:15" ht="15.5" hidden="1" outlineLevel="2" x14ac:dyDescent="0.35">
      <c r="A211" s="41"/>
      <c r="B211" s="110">
        <v>35</v>
      </c>
      <c r="C211" s="184"/>
      <c r="D211" s="184"/>
      <c r="E211" s="220"/>
      <c r="F211" s="219"/>
      <c r="G211" s="184"/>
      <c r="H211" s="31">
        <f t="shared" si="14"/>
        <v>0</v>
      </c>
      <c r="I211" s="184"/>
      <c r="J211" s="31" t="str">
        <f>IF('Cenas aprēķins'!$E$22="Jā",IFERROR(ROUND(O211/$M$174*$J$174,2),""),"")</f>
        <v/>
      </c>
      <c r="K211" s="31" t="str">
        <f>IF('Cenas aprēķins'!$F$22="Jā",IFERROR(ROUND(O211/$M$174*$K$174,2),""),"")</f>
        <v/>
      </c>
      <c r="L211" s="31" t="str">
        <f>IF('Cenas aprēķins'!$G$22="Jā",IFERROR(ROUND(O211/$M$174*$L$174,2),""),"")</f>
        <v/>
      </c>
      <c r="M211" s="31" t="str">
        <f>IF('Cenas aprēķins'!$H$22="Jā",IFERROR(ROUND(H211/I211/12,2),""),"")</f>
        <v/>
      </c>
      <c r="N211" s="32" t="str">
        <f>IF('Cenas aprēķins'!$I$22="Jā",IFERROR(ROUND(O211/$M$174*$N$174,2),""),"")</f>
        <v/>
      </c>
      <c r="O211" s="225" t="str">
        <f t="shared" si="15"/>
        <v/>
      </c>
    </row>
    <row r="212" spans="1:15" ht="15.5" hidden="1" outlineLevel="2" x14ac:dyDescent="0.35">
      <c r="A212" s="41"/>
      <c r="B212" s="110">
        <v>36</v>
      </c>
      <c r="C212" s="184"/>
      <c r="D212" s="184"/>
      <c r="E212" s="220"/>
      <c r="F212" s="219"/>
      <c r="G212" s="184"/>
      <c r="H212" s="31">
        <f t="shared" si="14"/>
        <v>0</v>
      </c>
      <c r="I212" s="184"/>
      <c r="J212" s="31" t="str">
        <f>IF('Cenas aprēķins'!$E$22="Jā",IFERROR(ROUND(O212/$M$174*$J$174,2),""),"")</f>
        <v/>
      </c>
      <c r="K212" s="31" t="str">
        <f>IF('Cenas aprēķins'!$F$22="Jā",IFERROR(ROUND(O212/$M$174*$K$174,2),""),"")</f>
        <v/>
      </c>
      <c r="L212" s="31" t="str">
        <f>IF('Cenas aprēķins'!$G$22="Jā",IFERROR(ROUND(O212/$M$174*$L$174,2),""),"")</f>
        <v/>
      </c>
      <c r="M212" s="31" t="str">
        <f>IF('Cenas aprēķins'!$H$22="Jā",IFERROR(ROUND(H212/I212/12,2),""),"")</f>
        <v/>
      </c>
      <c r="N212" s="32" t="str">
        <f>IF('Cenas aprēķins'!$I$22="Jā",IFERROR(ROUND(O212/$M$174*$N$174,2),""),"")</f>
        <v/>
      </c>
      <c r="O212" s="225" t="str">
        <f t="shared" si="15"/>
        <v/>
      </c>
    </row>
    <row r="213" spans="1:15" ht="15.5" hidden="1" outlineLevel="2" x14ac:dyDescent="0.35">
      <c r="A213" s="41"/>
      <c r="B213" s="110">
        <v>37</v>
      </c>
      <c r="C213" s="184"/>
      <c r="D213" s="184"/>
      <c r="E213" s="220"/>
      <c r="F213" s="219"/>
      <c r="G213" s="184"/>
      <c r="H213" s="31">
        <f t="shared" si="14"/>
        <v>0</v>
      </c>
      <c r="I213" s="184"/>
      <c r="J213" s="31" t="str">
        <f>IF('Cenas aprēķins'!$E$22="Jā",IFERROR(ROUND(O213/$M$174*$J$174,2),""),"")</f>
        <v/>
      </c>
      <c r="K213" s="31" t="str">
        <f>IF('Cenas aprēķins'!$F$22="Jā",IFERROR(ROUND(O213/$M$174*$K$174,2),""),"")</f>
        <v/>
      </c>
      <c r="L213" s="31" t="str">
        <f>IF('Cenas aprēķins'!$G$22="Jā",IFERROR(ROUND(O213/$M$174*$L$174,2),""),"")</f>
        <v/>
      </c>
      <c r="M213" s="31" t="str">
        <f>IF('Cenas aprēķins'!$H$22="Jā",IFERROR(ROUND(H213/I213/12,2),""),"")</f>
        <v/>
      </c>
      <c r="N213" s="32" t="str">
        <f>IF('Cenas aprēķins'!$I$22="Jā",IFERROR(ROUND(O213/$M$174*$N$174,2),""),"")</f>
        <v/>
      </c>
      <c r="O213" s="225" t="str">
        <f t="shared" si="15"/>
        <v/>
      </c>
    </row>
    <row r="214" spans="1:15" ht="15.5" hidden="1" outlineLevel="2" x14ac:dyDescent="0.35">
      <c r="A214" s="41"/>
      <c r="B214" s="110">
        <v>38</v>
      </c>
      <c r="C214" s="184"/>
      <c r="D214" s="184"/>
      <c r="E214" s="220"/>
      <c r="F214" s="219"/>
      <c r="G214" s="184"/>
      <c r="H214" s="31">
        <f t="shared" si="14"/>
        <v>0</v>
      </c>
      <c r="I214" s="184"/>
      <c r="J214" s="31" t="str">
        <f>IF('Cenas aprēķins'!$E$22="Jā",IFERROR(ROUND(O214/$M$174*$J$174,2),""),"")</f>
        <v/>
      </c>
      <c r="K214" s="31" t="str">
        <f>IF('Cenas aprēķins'!$F$22="Jā",IFERROR(ROUND(O214/$M$174*$K$174,2),""),"")</f>
        <v/>
      </c>
      <c r="L214" s="31" t="str">
        <f>IF('Cenas aprēķins'!$G$22="Jā",IFERROR(ROUND(O214/$M$174*$L$174,2),""),"")</f>
        <v/>
      </c>
      <c r="M214" s="31" t="str">
        <f>IF('Cenas aprēķins'!$H$22="Jā",IFERROR(ROUND(H214/I214/12,2),""),"")</f>
        <v/>
      </c>
      <c r="N214" s="32" t="str">
        <f>IF('Cenas aprēķins'!$I$22="Jā",IFERROR(ROUND(O214/$M$174*$N$174,2),""),"")</f>
        <v/>
      </c>
      <c r="O214" s="225" t="str">
        <f t="shared" si="15"/>
        <v/>
      </c>
    </row>
    <row r="215" spans="1:15" ht="15.5" hidden="1" outlineLevel="2" x14ac:dyDescent="0.35">
      <c r="A215" s="41"/>
      <c r="B215" s="110">
        <v>39</v>
      </c>
      <c r="C215" s="184"/>
      <c r="D215" s="184"/>
      <c r="E215" s="220"/>
      <c r="F215" s="219"/>
      <c r="G215" s="184"/>
      <c r="H215" s="31">
        <f t="shared" si="14"/>
        <v>0</v>
      </c>
      <c r="I215" s="184"/>
      <c r="J215" s="31" t="str">
        <f>IF('Cenas aprēķins'!$E$22="Jā",IFERROR(ROUND(O215/$M$174*$J$174,2),""),"")</f>
        <v/>
      </c>
      <c r="K215" s="31" t="str">
        <f>IF('Cenas aprēķins'!$F$22="Jā",IFERROR(ROUND(O215/$M$174*$K$174,2),""),"")</f>
        <v/>
      </c>
      <c r="L215" s="31" t="str">
        <f>IF('Cenas aprēķins'!$G$22="Jā",IFERROR(ROUND(O215/$M$174*$L$174,2),""),"")</f>
        <v/>
      </c>
      <c r="M215" s="31" t="str">
        <f>IF('Cenas aprēķins'!$H$22="Jā",IFERROR(ROUND(H215/I215/12,2),""),"")</f>
        <v/>
      </c>
      <c r="N215" s="32" t="str">
        <f>IF('Cenas aprēķins'!$I$22="Jā",IFERROR(ROUND(O215/$M$174*$N$174,2),""),"")</f>
        <v/>
      </c>
      <c r="O215" s="225" t="str">
        <f t="shared" si="15"/>
        <v/>
      </c>
    </row>
    <row r="216" spans="1:15" ht="15.5" outlineLevel="1" collapsed="1" x14ac:dyDescent="0.35">
      <c r="A216" s="41"/>
      <c r="B216" s="110">
        <v>40</v>
      </c>
      <c r="C216" s="184"/>
      <c r="D216" s="184"/>
      <c r="E216" s="220"/>
      <c r="F216" s="219"/>
      <c r="G216" s="184"/>
      <c r="H216" s="31">
        <f t="shared" si="14"/>
        <v>0</v>
      </c>
      <c r="I216" s="184"/>
      <c r="J216" s="31" t="str">
        <f>IF('Cenas aprēķins'!$E$22="Jā",IFERROR(ROUND(O216/$M$174*$J$174,2),""),"")</f>
        <v/>
      </c>
      <c r="K216" s="31" t="str">
        <f>IF('Cenas aprēķins'!$F$22="Jā",IFERROR(ROUND(O216/$M$174*$K$174,2),""),"")</f>
        <v/>
      </c>
      <c r="L216" s="31" t="str">
        <f>IF('Cenas aprēķins'!$G$22="Jā",IFERROR(ROUND(O216/$M$174*$L$174,2),""),"")</f>
        <v/>
      </c>
      <c r="M216" s="31" t="str">
        <f>IF('Cenas aprēķins'!$H$22="Jā",IFERROR(ROUND(H216/I216/12,2),""),"")</f>
        <v/>
      </c>
      <c r="N216" s="32" t="str">
        <f>IF('Cenas aprēķins'!$I$22="Jā",IFERROR(ROUND(O216/$M$174*$N$174,2),""),"")</f>
        <v/>
      </c>
      <c r="O216" s="225" t="str">
        <f t="shared" si="15"/>
        <v/>
      </c>
    </row>
    <row r="217" spans="1:15" ht="15.5" hidden="1" outlineLevel="2" x14ac:dyDescent="0.35">
      <c r="A217" s="41"/>
      <c r="B217" s="110">
        <v>41</v>
      </c>
      <c r="C217" s="184"/>
      <c r="D217" s="184"/>
      <c r="E217" s="220"/>
      <c r="F217" s="219"/>
      <c r="G217" s="184"/>
      <c r="H217" s="31">
        <f t="shared" si="14"/>
        <v>0</v>
      </c>
      <c r="I217" s="184"/>
      <c r="J217" s="31" t="str">
        <f>IF('Cenas aprēķins'!$E$22="Jā",IFERROR(ROUND(O217/$M$174*$J$174,2),""),"")</f>
        <v/>
      </c>
      <c r="K217" s="31" t="str">
        <f>IF('Cenas aprēķins'!$F$22="Jā",IFERROR(ROUND(O217/$M$174*$K$174,2),""),"")</f>
        <v/>
      </c>
      <c r="L217" s="31" t="str">
        <f>IF('Cenas aprēķins'!$G$22="Jā",IFERROR(ROUND(O217/$M$174*$L$174,2),""),"")</f>
        <v/>
      </c>
      <c r="M217" s="31" t="str">
        <f>IF('Cenas aprēķins'!$H$22="Jā",IFERROR(ROUND(H217/I217/12,2),""),"")</f>
        <v/>
      </c>
      <c r="N217" s="32" t="str">
        <f>IF('Cenas aprēķins'!$I$22="Jā",IFERROR(ROUND(O217/$M$174*$N$174,2),""),"")</f>
        <v/>
      </c>
      <c r="O217" s="225" t="str">
        <f t="shared" si="15"/>
        <v/>
      </c>
    </row>
    <row r="218" spans="1:15" ht="15.5" hidden="1" outlineLevel="2" x14ac:dyDescent="0.35">
      <c r="A218" s="41"/>
      <c r="B218" s="110">
        <v>42</v>
      </c>
      <c r="C218" s="184"/>
      <c r="D218" s="184"/>
      <c r="E218" s="220"/>
      <c r="F218" s="219"/>
      <c r="G218" s="184"/>
      <c r="H218" s="31">
        <f t="shared" si="14"/>
        <v>0</v>
      </c>
      <c r="I218" s="184"/>
      <c r="J218" s="31" t="str">
        <f>IF('Cenas aprēķins'!$E$22="Jā",IFERROR(ROUND(O218/$M$174*$J$174,2),""),"")</f>
        <v/>
      </c>
      <c r="K218" s="31" t="str">
        <f>IF('Cenas aprēķins'!$F$22="Jā",IFERROR(ROUND(O218/$M$174*$K$174,2),""),"")</f>
        <v/>
      </c>
      <c r="L218" s="31" t="str">
        <f>IF('Cenas aprēķins'!$G$22="Jā",IFERROR(ROUND(O218/$M$174*$L$174,2),""),"")</f>
        <v/>
      </c>
      <c r="M218" s="31" t="str">
        <f>IF('Cenas aprēķins'!$H$22="Jā",IFERROR(ROUND(H218/I218/12,2),""),"")</f>
        <v/>
      </c>
      <c r="N218" s="32" t="str">
        <f>IF('Cenas aprēķins'!$I$22="Jā",IFERROR(ROUND(O218/$M$174*$N$174,2),""),"")</f>
        <v/>
      </c>
      <c r="O218" s="225" t="str">
        <f t="shared" si="15"/>
        <v/>
      </c>
    </row>
    <row r="219" spans="1:15" ht="15.5" hidden="1" outlineLevel="2" x14ac:dyDescent="0.35">
      <c r="A219" s="41"/>
      <c r="B219" s="110">
        <v>43</v>
      </c>
      <c r="C219" s="184"/>
      <c r="D219" s="184"/>
      <c r="E219" s="220"/>
      <c r="F219" s="219"/>
      <c r="G219" s="184"/>
      <c r="H219" s="31">
        <f t="shared" si="14"/>
        <v>0</v>
      </c>
      <c r="I219" s="184"/>
      <c r="J219" s="31" t="str">
        <f>IF('Cenas aprēķins'!$E$22="Jā",IFERROR(ROUND(O219/$M$174*$J$174,2),""),"")</f>
        <v/>
      </c>
      <c r="K219" s="31" t="str">
        <f>IF('Cenas aprēķins'!$F$22="Jā",IFERROR(ROUND(O219/$M$174*$K$174,2),""),"")</f>
        <v/>
      </c>
      <c r="L219" s="31" t="str">
        <f>IF('Cenas aprēķins'!$G$22="Jā",IFERROR(ROUND(O219/$M$174*$L$174,2),""),"")</f>
        <v/>
      </c>
      <c r="M219" s="31" t="str">
        <f>IF('Cenas aprēķins'!$H$22="Jā",IFERROR(ROUND(H219/I219/12,2),""),"")</f>
        <v/>
      </c>
      <c r="N219" s="32" t="str">
        <f>IF('Cenas aprēķins'!$I$22="Jā",IFERROR(ROUND(O219/$M$174*$N$174,2),""),"")</f>
        <v/>
      </c>
      <c r="O219" s="225" t="str">
        <f t="shared" si="15"/>
        <v/>
      </c>
    </row>
    <row r="220" spans="1:15" ht="15.5" hidden="1" outlineLevel="2" x14ac:dyDescent="0.35">
      <c r="A220" s="41"/>
      <c r="B220" s="110">
        <v>44</v>
      </c>
      <c r="C220" s="184"/>
      <c r="D220" s="184"/>
      <c r="E220" s="220"/>
      <c r="F220" s="219"/>
      <c r="G220" s="184"/>
      <c r="H220" s="31">
        <f t="shared" si="14"/>
        <v>0</v>
      </c>
      <c r="I220" s="184"/>
      <c r="J220" s="31" t="str">
        <f>IF('Cenas aprēķins'!$E$22="Jā",IFERROR(ROUND(O220/$M$174*$J$174,2),""),"")</f>
        <v/>
      </c>
      <c r="K220" s="31" t="str">
        <f>IF('Cenas aprēķins'!$F$22="Jā",IFERROR(ROUND(O220/$M$174*$K$174,2),""),"")</f>
        <v/>
      </c>
      <c r="L220" s="31" t="str">
        <f>IF('Cenas aprēķins'!$G$22="Jā",IFERROR(ROUND(O220/$M$174*$L$174,2),""),"")</f>
        <v/>
      </c>
      <c r="M220" s="31" t="str">
        <f>IF('Cenas aprēķins'!$H$22="Jā",IFERROR(ROUND(H220/I220/12,2),""),"")</f>
        <v/>
      </c>
      <c r="N220" s="32" t="str">
        <f>IF('Cenas aprēķins'!$I$22="Jā",IFERROR(ROUND(O220/$M$174*$N$174,2),""),"")</f>
        <v/>
      </c>
      <c r="O220" s="225" t="str">
        <f t="shared" si="15"/>
        <v/>
      </c>
    </row>
    <row r="221" spans="1:15" ht="15.5" hidden="1" outlineLevel="2" x14ac:dyDescent="0.35">
      <c r="A221" s="41"/>
      <c r="B221" s="110">
        <v>45</v>
      </c>
      <c r="C221" s="184"/>
      <c r="D221" s="184"/>
      <c r="E221" s="220"/>
      <c r="F221" s="219"/>
      <c r="G221" s="184"/>
      <c r="H221" s="31">
        <f t="shared" si="14"/>
        <v>0</v>
      </c>
      <c r="I221" s="184"/>
      <c r="J221" s="31" t="str">
        <f>IF('Cenas aprēķins'!$E$22="Jā",IFERROR(ROUND(O221/$M$174*$J$174,2),""),"")</f>
        <v/>
      </c>
      <c r="K221" s="31" t="str">
        <f>IF('Cenas aprēķins'!$F$22="Jā",IFERROR(ROUND(O221/$M$174*$K$174,2),""),"")</f>
        <v/>
      </c>
      <c r="L221" s="31" t="str">
        <f>IF('Cenas aprēķins'!$G$22="Jā",IFERROR(ROUND(O221/$M$174*$L$174,2),""),"")</f>
        <v/>
      </c>
      <c r="M221" s="31" t="str">
        <f>IF('Cenas aprēķins'!$H$22="Jā",IFERROR(ROUND(H221/I221/12,2),""),"")</f>
        <v/>
      </c>
      <c r="N221" s="32" t="str">
        <f>IF('Cenas aprēķins'!$I$22="Jā",IFERROR(ROUND(O221/$M$174*$N$174,2),""),"")</f>
        <v/>
      </c>
      <c r="O221" s="225" t="str">
        <f t="shared" si="15"/>
        <v/>
      </c>
    </row>
    <row r="222" spans="1:15" ht="15.5" hidden="1" outlineLevel="2" x14ac:dyDescent="0.35">
      <c r="A222" s="41"/>
      <c r="B222" s="110">
        <v>46</v>
      </c>
      <c r="C222" s="184"/>
      <c r="D222" s="184"/>
      <c r="E222" s="220"/>
      <c r="F222" s="219"/>
      <c r="G222" s="184"/>
      <c r="H222" s="31">
        <f t="shared" si="14"/>
        <v>0</v>
      </c>
      <c r="I222" s="184"/>
      <c r="J222" s="31" t="str">
        <f>IF('Cenas aprēķins'!$E$22="Jā",IFERROR(ROUND(O222/$M$174*$J$174,2),""),"")</f>
        <v/>
      </c>
      <c r="K222" s="31" t="str">
        <f>IF('Cenas aprēķins'!$F$22="Jā",IFERROR(ROUND(O222/$M$174*$K$174,2),""),"")</f>
        <v/>
      </c>
      <c r="L222" s="31" t="str">
        <f>IF('Cenas aprēķins'!$G$22="Jā",IFERROR(ROUND(O222/$M$174*$L$174,2),""),"")</f>
        <v/>
      </c>
      <c r="M222" s="31" t="str">
        <f>IF('Cenas aprēķins'!$H$22="Jā",IFERROR(ROUND(H222/I222/12,2),""),"")</f>
        <v/>
      </c>
      <c r="N222" s="32" t="str">
        <f>IF('Cenas aprēķins'!$I$22="Jā",IFERROR(ROUND(O222/$M$174*$N$174,2),""),"")</f>
        <v/>
      </c>
      <c r="O222" s="225" t="str">
        <f t="shared" si="15"/>
        <v/>
      </c>
    </row>
    <row r="223" spans="1:15" ht="15.5" hidden="1" outlineLevel="2" x14ac:dyDescent="0.35">
      <c r="A223" s="41"/>
      <c r="B223" s="110">
        <v>47</v>
      </c>
      <c r="C223" s="184"/>
      <c r="D223" s="184"/>
      <c r="E223" s="220"/>
      <c r="F223" s="219"/>
      <c r="G223" s="184"/>
      <c r="H223" s="31">
        <f t="shared" si="14"/>
        <v>0</v>
      </c>
      <c r="I223" s="184"/>
      <c r="J223" s="31" t="str">
        <f>IF('Cenas aprēķins'!$E$22="Jā",IFERROR(ROUND(O223/$M$174*$J$174,2),""),"")</f>
        <v/>
      </c>
      <c r="K223" s="31" t="str">
        <f>IF('Cenas aprēķins'!$F$22="Jā",IFERROR(ROUND(O223/$M$174*$K$174,2),""),"")</f>
        <v/>
      </c>
      <c r="L223" s="31" t="str">
        <f>IF('Cenas aprēķins'!$G$22="Jā",IFERROR(ROUND(O223/$M$174*$L$174,2),""),"")</f>
        <v/>
      </c>
      <c r="M223" s="31" t="str">
        <f>IF('Cenas aprēķins'!$H$22="Jā",IFERROR(ROUND(H223/I223/12,2),""),"")</f>
        <v/>
      </c>
      <c r="N223" s="32" t="str">
        <f>IF('Cenas aprēķins'!$I$22="Jā",IFERROR(ROUND(O223/$M$174*$N$174,2),""),"")</f>
        <v/>
      </c>
      <c r="O223" s="225" t="str">
        <f t="shared" si="15"/>
        <v/>
      </c>
    </row>
    <row r="224" spans="1:15" ht="15.5" hidden="1" outlineLevel="2" x14ac:dyDescent="0.35">
      <c r="A224" s="41"/>
      <c r="B224" s="110">
        <v>48</v>
      </c>
      <c r="C224" s="184"/>
      <c r="D224" s="184"/>
      <c r="E224" s="220"/>
      <c r="F224" s="219"/>
      <c r="G224" s="184"/>
      <c r="H224" s="31">
        <f t="shared" si="14"/>
        <v>0</v>
      </c>
      <c r="I224" s="184"/>
      <c r="J224" s="31" t="str">
        <f>IF('Cenas aprēķins'!$E$22="Jā",IFERROR(ROUND(O224/$M$174*$J$174,2),""),"")</f>
        <v/>
      </c>
      <c r="K224" s="31" t="str">
        <f>IF('Cenas aprēķins'!$F$22="Jā",IFERROR(ROUND(O224/$M$174*$K$174,2),""),"")</f>
        <v/>
      </c>
      <c r="L224" s="31" t="str">
        <f>IF('Cenas aprēķins'!$G$22="Jā",IFERROR(ROUND(O224/$M$174*$L$174,2),""),"")</f>
        <v/>
      </c>
      <c r="M224" s="31" t="str">
        <f>IF('Cenas aprēķins'!$H$22="Jā",IFERROR(ROUND(H224/I224/12,2),""),"")</f>
        <v/>
      </c>
      <c r="N224" s="32" t="str">
        <f>IF('Cenas aprēķins'!$I$22="Jā",IFERROR(ROUND(O224/$M$174*$N$174,2),""),"")</f>
        <v/>
      </c>
      <c r="O224" s="225" t="str">
        <f t="shared" si="15"/>
        <v/>
      </c>
    </row>
    <row r="225" spans="1:15" ht="15.5" hidden="1" outlineLevel="2" x14ac:dyDescent="0.35">
      <c r="A225" s="41"/>
      <c r="B225" s="110">
        <v>49</v>
      </c>
      <c r="C225" s="184"/>
      <c r="D225" s="184"/>
      <c r="E225" s="220"/>
      <c r="F225" s="219"/>
      <c r="G225" s="184"/>
      <c r="H225" s="31">
        <f t="shared" si="14"/>
        <v>0</v>
      </c>
      <c r="I225" s="184"/>
      <c r="J225" s="31" t="str">
        <f>IF('Cenas aprēķins'!$E$22="Jā",IFERROR(ROUND(O225/$M$174*$J$174,2),""),"")</f>
        <v/>
      </c>
      <c r="K225" s="31" t="str">
        <f>IF('Cenas aprēķins'!$F$22="Jā",IFERROR(ROUND(O225/$M$174*$K$174,2),""),"")</f>
        <v/>
      </c>
      <c r="L225" s="31" t="str">
        <f>IF('Cenas aprēķins'!$G$22="Jā",IFERROR(ROUND(O225/$M$174*$L$174,2),""),"")</f>
        <v/>
      </c>
      <c r="M225" s="31" t="str">
        <f>IF('Cenas aprēķins'!$H$22="Jā",IFERROR(ROUND(H225/I225/12,2),""),"")</f>
        <v/>
      </c>
      <c r="N225" s="32" t="str">
        <f>IF('Cenas aprēķins'!$I$22="Jā",IFERROR(ROUND(O225/$M$174*$N$174,2),""),"")</f>
        <v/>
      </c>
      <c r="O225" s="225" t="str">
        <f t="shared" si="15"/>
        <v/>
      </c>
    </row>
    <row r="226" spans="1:15" ht="15.5" outlineLevel="1" collapsed="1" x14ac:dyDescent="0.35">
      <c r="A226" s="41"/>
      <c r="B226" s="110">
        <v>50</v>
      </c>
      <c r="C226" s="184"/>
      <c r="D226" s="184"/>
      <c r="E226" s="220"/>
      <c r="F226" s="219"/>
      <c r="G226" s="184"/>
      <c r="H226" s="31">
        <f t="shared" si="14"/>
        <v>0</v>
      </c>
      <c r="I226" s="184"/>
      <c r="J226" s="31" t="str">
        <f>IF('Cenas aprēķins'!$E$22="Jā",IFERROR(ROUND(O226/$M$174*$J$174,2),""),"")</f>
        <v/>
      </c>
      <c r="K226" s="31" t="str">
        <f>IF('Cenas aprēķins'!$F$22="Jā",IFERROR(ROUND(O226/$M$174*$K$174,2),""),"")</f>
        <v/>
      </c>
      <c r="L226" s="31" t="str">
        <f>IF('Cenas aprēķins'!$G$22="Jā",IFERROR(ROUND(O226/$M$174*$L$174,2),""),"")</f>
        <v/>
      </c>
      <c r="M226" s="31" t="str">
        <f>IF('Cenas aprēķins'!$H$22="Jā",IFERROR(ROUND(H226/I226/12,2),""),"")</f>
        <v/>
      </c>
      <c r="N226" s="32" t="str">
        <f>IF('Cenas aprēķins'!$I$22="Jā",IFERROR(ROUND(O226/$M$174*$N$174,2),""),"")</f>
        <v/>
      </c>
      <c r="O226" s="225" t="str">
        <f t="shared" si="15"/>
        <v/>
      </c>
    </row>
    <row r="227" spans="1:15" ht="15.5" hidden="1" outlineLevel="2" x14ac:dyDescent="0.35">
      <c r="A227" s="41"/>
      <c r="B227" s="110">
        <v>51</v>
      </c>
      <c r="C227" s="184"/>
      <c r="D227" s="184"/>
      <c r="E227" s="220"/>
      <c r="F227" s="219"/>
      <c r="G227" s="184"/>
      <c r="H227" s="31">
        <f t="shared" si="14"/>
        <v>0</v>
      </c>
      <c r="I227" s="184"/>
      <c r="J227" s="31" t="str">
        <f>IF('Cenas aprēķins'!$E$22="Jā",IFERROR(ROUND(O227/$M$174*$J$174,2),""),"")</f>
        <v/>
      </c>
      <c r="K227" s="31" t="str">
        <f>IF('Cenas aprēķins'!$F$22="Jā",IFERROR(ROUND(O227/$M$174*$K$174,2),""),"")</f>
        <v/>
      </c>
      <c r="L227" s="31" t="str">
        <f>IF('Cenas aprēķins'!$G$22="Jā",IFERROR(ROUND(O227/$M$174*$L$174,2),""),"")</f>
        <v/>
      </c>
      <c r="M227" s="31" t="str">
        <f>IF('Cenas aprēķins'!$H$22="Jā",IFERROR(ROUND(H227/I227/12,2),""),"")</f>
        <v/>
      </c>
      <c r="N227" s="32" t="str">
        <f>IF('Cenas aprēķins'!$I$22="Jā",IFERROR(ROUND(O227/$M$174*$N$174,2),""),"")</f>
        <v/>
      </c>
      <c r="O227" s="225" t="str">
        <f t="shared" si="15"/>
        <v/>
      </c>
    </row>
    <row r="228" spans="1:15" ht="15.5" hidden="1" outlineLevel="2" x14ac:dyDescent="0.35">
      <c r="A228" s="41"/>
      <c r="B228" s="110">
        <v>52</v>
      </c>
      <c r="C228" s="184"/>
      <c r="D228" s="184"/>
      <c r="E228" s="220"/>
      <c r="F228" s="219"/>
      <c r="G228" s="184"/>
      <c r="H228" s="31">
        <f t="shared" si="14"/>
        <v>0</v>
      </c>
      <c r="I228" s="184"/>
      <c r="J228" s="31" t="str">
        <f>IF('Cenas aprēķins'!$E$22="Jā",IFERROR(ROUND(O228/$M$174*$J$174,2),""),"")</f>
        <v/>
      </c>
      <c r="K228" s="31" t="str">
        <f>IF('Cenas aprēķins'!$F$22="Jā",IFERROR(ROUND(O228/$M$174*$K$174,2),""),"")</f>
        <v/>
      </c>
      <c r="L228" s="31" t="str">
        <f>IF('Cenas aprēķins'!$G$22="Jā",IFERROR(ROUND(O228/$M$174*$L$174,2),""),"")</f>
        <v/>
      </c>
      <c r="M228" s="31" t="str">
        <f>IF('Cenas aprēķins'!$H$22="Jā",IFERROR(ROUND(H228/I228/12,2),""),"")</f>
        <v/>
      </c>
      <c r="N228" s="32" t="str">
        <f>IF('Cenas aprēķins'!$I$22="Jā",IFERROR(ROUND(O228/$M$174*$N$174,2),""),"")</f>
        <v/>
      </c>
      <c r="O228" s="225" t="str">
        <f t="shared" si="15"/>
        <v/>
      </c>
    </row>
    <row r="229" spans="1:15" ht="15.5" hidden="1" outlineLevel="2" x14ac:dyDescent="0.35">
      <c r="A229" s="41"/>
      <c r="B229" s="110">
        <v>53</v>
      </c>
      <c r="C229" s="184"/>
      <c r="D229" s="184"/>
      <c r="E229" s="220"/>
      <c r="F229" s="219"/>
      <c r="G229" s="184"/>
      <c r="H229" s="31">
        <f t="shared" si="14"/>
        <v>0</v>
      </c>
      <c r="I229" s="184"/>
      <c r="J229" s="31" t="str">
        <f>IF('Cenas aprēķins'!$E$22="Jā",IFERROR(ROUND(O229/$M$174*$J$174,2),""),"")</f>
        <v/>
      </c>
      <c r="K229" s="31" t="str">
        <f>IF('Cenas aprēķins'!$F$22="Jā",IFERROR(ROUND(O229/$M$174*$K$174,2),""),"")</f>
        <v/>
      </c>
      <c r="L229" s="31" t="str">
        <f>IF('Cenas aprēķins'!$G$22="Jā",IFERROR(ROUND(O229/$M$174*$L$174,2),""),"")</f>
        <v/>
      </c>
      <c r="M229" s="31" t="str">
        <f>IF('Cenas aprēķins'!$H$22="Jā",IFERROR(ROUND(H229/I229/12,2),""),"")</f>
        <v/>
      </c>
      <c r="N229" s="32" t="str">
        <f>IF('Cenas aprēķins'!$I$22="Jā",IFERROR(ROUND(O229/$M$174*$N$174,2),""),"")</f>
        <v/>
      </c>
      <c r="O229" s="225" t="str">
        <f t="shared" si="15"/>
        <v/>
      </c>
    </row>
    <row r="230" spans="1:15" ht="15.5" hidden="1" outlineLevel="2" x14ac:dyDescent="0.35">
      <c r="A230" s="41"/>
      <c r="B230" s="110">
        <v>54</v>
      </c>
      <c r="C230" s="184"/>
      <c r="D230" s="184"/>
      <c r="E230" s="220"/>
      <c r="F230" s="219"/>
      <c r="G230" s="184"/>
      <c r="H230" s="31">
        <f t="shared" si="14"/>
        <v>0</v>
      </c>
      <c r="I230" s="184"/>
      <c r="J230" s="31" t="str">
        <f>IF('Cenas aprēķins'!$E$22="Jā",IFERROR(ROUND(O230/$M$174*$J$174,2),""),"")</f>
        <v/>
      </c>
      <c r="K230" s="31" t="str">
        <f>IF('Cenas aprēķins'!$F$22="Jā",IFERROR(ROUND(O230/$M$174*$K$174,2),""),"")</f>
        <v/>
      </c>
      <c r="L230" s="31" t="str">
        <f>IF('Cenas aprēķins'!$G$22="Jā",IFERROR(ROUND(O230/$M$174*$L$174,2),""),"")</f>
        <v/>
      </c>
      <c r="M230" s="31" t="str">
        <f>IF('Cenas aprēķins'!$H$22="Jā",IFERROR(ROUND(H230/I230/12,2),""),"")</f>
        <v/>
      </c>
      <c r="N230" s="32" t="str">
        <f>IF('Cenas aprēķins'!$I$22="Jā",IFERROR(ROUND(O230/$M$174*$N$174,2),""),"")</f>
        <v/>
      </c>
      <c r="O230" s="225" t="str">
        <f t="shared" si="15"/>
        <v/>
      </c>
    </row>
    <row r="231" spans="1:15" ht="15.5" hidden="1" outlineLevel="2" x14ac:dyDescent="0.35">
      <c r="A231" s="41"/>
      <c r="B231" s="110">
        <v>55</v>
      </c>
      <c r="C231" s="184"/>
      <c r="D231" s="184"/>
      <c r="E231" s="220"/>
      <c r="F231" s="219"/>
      <c r="G231" s="184"/>
      <c r="H231" s="31">
        <f t="shared" si="14"/>
        <v>0</v>
      </c>
      <c r="I231" s="184"/>
      <c r="J231" s="31" t="str">
        <f>IF('Cenas aprēķins'!$E$22="Jā",IFERROR(ROUND(O231/$M$174*$J$174,2),""),"")</f>
        <v/>
      </c>
      <c r="K231" s="31" t="str">
        <f>IF('Cenas aprēķins'!$F$22="Jā",IFERROR(ROUND(O231/$M$174*$K$174,2),""),"")</f>
        <v/>
      </c>
      <c r="L231" s="31" t="str">
        <f>IF('Cenas aprēķins'!$G$22="Jā",IFERROR(ROUND(O231/$M$174*$L$174,2),""),"")</f>
        <v/>
      </c>
      <c r="M231" s="31" t="str">
        <f>IF('Cenas aprēķins'!$H$22="Jā",IFERROR(ROUND(H231/I231/12,2),""),"")</f>
        <v/>
      </c>
      <c r="N231" s="32" t="str">
        <f>IF('Cenas aprēķins'!$I$22="Jā",IFERROR(ROUND(O231/$M$174*$N$174,2),""),"")</f>
        <v/>
      </c>
      <c r="O231" s="225" t="str">
        <f t="shared" si="15"/>
        <v/>
      </c>
    </row>
    <row r="232" spans="1:15" ht="15.5" hidden="1" outlineLevel="2" x14ac:dyDescent="0.35">
      <c r="A232" s="41"/>
      <c r="B232" s="110">
        <v>56</v>
      </c>
      <c r="C232" s="184"/>
      <c r="D232" s="184"/>
      <c r="E232" s="220"/>
      <c r="F232" s="219"/>
      <c r="G232" s="184"/>
      <c r="H232" s="31">
        <f t="shared" si="14"/>
        <v>0</v>
      </c>
      <c r="I232" s="184"/>
      <c r="J232" s="31" t="str">
        <f>IF('Cenas aprēķins'!$E$22="Jā",IFERROR(ROUND(O232/$M$174*$J$174,2),""),"")</f>
        <v/>
      </c>
      <c r="K232" s="31" t="str">
        <f>IF('Cenas aprēķins'!$F$22="Jā",IFERROR(ROUND(O232/$M$174*$K$174,2),""),"")</f>
        <v/>
      </c>
      <c r="L232" s="31" t="str">
        <f>IF('Cenas aprēķins'!$G$22="Jā",IFERROR(ROUND(O232/$M$174*$L$174,2),""),"")</f>
        <v/>
      </c>
      <c r="M232" s="31" t="str">
        <f>IF('Cenas aprēķins'!$H$22="Jā",IFERROR(ROUND(H232/I232/12,2),""),"")</f>
        <v/>
      </c>
      <c r="N232" s="32" t="str">
        <f>IF('Cenas aprēķins'!$I$22="Jā",IFERROR(ROUND(O232/$M$174*$N$174,2),""),"")</f>
        <v/>
      </c>
      <c r="O232" s="225" t="str">
        <f t="shared" si="15"/>
        <v/>
      </c>
    </row>
    <row r="233" spans="1:15" ht="15.5" hidden="1" outlineLevel="2" x14ac:dyDescent="0.35">
      <c r="A233" s="41"/>
      <c r="B233" s="110">
        <v>57</v>
      </c>
      <c r="C233" s="184"/>
      <c r="D233" s="184"/>
      <c r="E233" s="220"/>
      <c r="F233" s="219"/>
      <c r="G233" s="184"/>
      <c r="H233" s="31">
        <f t="shared" si="14"/>
        <v>0</v>
      </c>
      <c r="I233" s="184"/>
      <c r="J233" s="31" t="str">
        <f>IF('Cenas aprēķins'!$E$22="Jā",IFERROR(ROUND(O233/$M$174*$J$174,2),""),"")</f>
        <v/>
      </c>
      <c r="K233" s="31" t="str">
        <f>IF('Cenas aprēķins'!$F$22="Jā",IFERROR(ROUND(O233/$M$174*$K$174,2),""),"")</f>
        <v/>
      </c>
      <c r="L233" s="31" t="str">
        <f>IF('Cenas aprēķins'!$G$22="Jā",IFERROR(ROUND(O233/$M$174*$L$174,2),""),"")</f>
        <v/>
      </c>
      <c r="M233" s="31" t="str">
        <f>IF('Cenas aprēķins'!$H$22="Jā",IFERROR(ROUND(H233/I233/12,2),""),"")</f>
        <v/>
      </c>
      <c r="N233" s="32" t="str">
        <f>IF('Cenas aprēķins'!$I$22="Jā",IFERROR(ROUND(O233/$M$174*$N$174,2),""),"")</f>
        <v/>
      </c>
      <c r="O233" s="225" t="str">
        <f t="shared" si="15"/>
        <v/>
      </c>
    </row>
    <row r="234" spans="1:15" ht="15.5" hidden="1" outlineLevel="2" x14ac:dyDescent="0.35">
      <c r="A234" s="41"/>
      <c r="B234" s="110">
        <v>58</v>
      </c>
      <c r="C234" s="184"/>
      <c r="D234" s="184"/>
      <c r="E234" s="220"/>
      <c r="F234" s="219"/>
      <c r="G234" s="184"/>
      <c r="H234" s="31">
        <f t="shared" si="14"/>
        <v>0</v>
      </c>
      <c r="I234" s="184"/>
      <c r="J234" s="31" t="str">
        <f>IF('Cenas aprēķins'!$E$22="Jā",IFERROR(ROUND(O234/$M$174*$J$174,2),""),"")</f>
        <v/>
      </c>
      <c r="K234" s="31" t="str">
        <f>IF('Cenas aprēķins'!$F$22="Jā",IFERROR(ROUND(O234/$M$174*$K$174,2),""),"")</f>
        <v/>
      </c>
      <c r="L234" s="31" t="str">
        <f>IF('Cenas aprēķins'!$G$22="Jā",IFERROR(ROUND(O234/$M$174*$L$174,2),""),"")</f>
        <v/>
      </c>
      <c r="M234" s="31" t="str">
        <f>IF('Cenas aprēķins'!$H$22="Jā",IFERROR(ROUND(H234/I234/12,2),""),"")</f>
        <v/>
      </c>
      <c r="N234" s="32" t="str">
        <f>IF('Cenas aprēķins'!$I$22="Jā",IFERROR(ROUND(O234/$M$174*$N$174,2),""),"")</f>
        <v/>
      </c>
      <c r="O234" s="225" t="str">
        <f t="shared" si="15"/>
        <v/>
      </c>
    </row>
    <row r="235" spans="1:15" ht="15.5" hidden="1" outlineLevel="2" x14ac:dyDescent="0.35">
      <c r="A235" s="41"/>
      <c r="B235" s="110">
        <v>59</v>
      </c>
      <c r="C235" s="184"/>
      <c r="D235" s="184"/>
      <c r="E235" s="220"/>
      <c r="F235" s="219"/>
      <c r="G235" s="184"/>
      <c r="H235" s="31">
        <f t="shared" si="14"/>
        <v>0</v>
      </c>
      <c r="I235" s="184"/>
      <c r="J235" s="31" t="str">
        <f>IF('Cenas aprēķins'!$E$22="Jā",IFERROR(ROUND(O235/$M$174*$J$174,2),""),"")</f>
        <v/>
      </c>
      <c r="K235" s="31" t="str">
        <f>IF('Cenas aprēķins'!$F$22="Jā",IFERROR(ROUND(O235/$M$174*$K$174,2),""),"")</f>
        <v/>
      </c>
      <c r="L235" s="31" t="str">
        <f>IF('Cenas aprēķins'!$G$22="Jā",IFERROR(ROUND(O235/$M$174*$L$174,2),""),"")</f>
        <v/>
      </c>
      <c r="M235" s="31" t="str">
        <f>IF('Cenas aprēķins'!$H$22="Jā",IFERROR(ROUND(H235/I235/12,2),""),"")</f>
        <v/>
      </c>
      <c r="N235" s="32" t="str">
        <f>IF('Cenas aprēķins'!$I$22="Jā",IFERROR(ROUND(O235/$M$174*$N$174,2),""),"")</f>
        <v/>
      </c>
      <c r="O235" s="225" t="str">
        <f t="shared" si="15"/>
        <v/>
      </c>
    </row>
    <row r="236" spans="1:15" ht="15.5" outlineLevel="1" collapsed="1" x14ac:dyDescent="0.35">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5" hidden="1" outlineLevel="2" x14ac:dyDescent="0.35">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5" hidden="1" outlineLevel="2" x14ac:dyDescent="0.35">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5" hidden="1" outlineLevel="2" x14ac:dyDescent="0.35">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5" hidden="1" outlineLevel="2" x14ac:dyDescent="0.35">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5" hidden="1" outlineLevel="2" x14ac:dyDescent="0.35">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5" hidden="1" outlineLevel="2" x14ac:dyDescent="0.35">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5" hidden="1" outlineLevel="2" x14ac:dyDescent="0.35">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5" hidden="1" outlineLevel="2" x14ac:dyDescent="0.35">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5" hidden="1" outlineLevel="2" x14ac:dyDescent="0.35">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5" outlineLevel="1" collapsed="1" x14ac:dyDescent="0.35">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5" hidden="1" outlineLevel="2" x14ac:dyDescent="0.35">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5" hidden="1" outlineLevel="2" x14ac:dyDescent="0.35">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5" hidden="1" outlineLevel="2" x14ac:dyDescent="0.35">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5" hidden="1" outlineLevel="2" x14ac:dyDescent="0.35">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5" hidden="1" outlineLevel="2" x14ac:dyDescent="0.35">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5" hidden="1" outlineLevel="2" x14ac:dyDescent="0.35">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5" hidden="1" outlineLevel="2" x14ac:dyDescent="0.35">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5" hidden="1" outlineLevel="2" x14ac:dyDescent="0.35">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5" hidden="1" outlineLevel="2" x14ac:dyDescent="0.35">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5" outlineLevel="1" collapsed="1" x14ac:dyDescent="0.35">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5" hidden="1" outlineLevel="2" x14ac:dyDescent="0.35">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5" hidden="1" outlineLevel="2" x14ac:dyDescent="0.35">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5" hidden="1" outlineLevel="2" x14ac:dyDescent="0.35">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5" hidden="1" outlineLevel="2" x14ac:dyDescent="0.35">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5" hidden="1" outlineLevel="2" x14ac:dyDescent="0.35">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5" hidden="1" outlineLevel="2" x14ac:dyDescent="0.35">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5" hidden="1" outlineLevel="2" x14ac:dyDescent="0.35">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5" hidden="1" outlineLevel="2" x14ac:dyDescent="0.35">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5" hidden="1" outlineLevel="2" x14ac:dyDescent="0.35">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5" outlineLevel="1" collapsed="1" x14ac:dyDescent="0.35">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5" hidden="1" outlineLevel="2" x14ac:dyDescent="0.35">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5" hidden="1" outlineLevel="2" x14ac:dyDescent="0.35">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5" hidden="1" outlineLevel="2" x14ac:dyDescent="0.35">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5" hidden="1" outlineLevel="2" x14ac:dyDescent="0.35">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5" hidden="1" outlineLevel="2" x14ac:dyDescent="0.35">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5" hidden="1" outlineLevel="2" x14ac:dyDescent="0.35">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5" hidden="1" outlineLevel="2" x14ac:dyDescent="0.35">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5" hidden="1" outlineLevel="2" x14ac:dyDescent="0.35">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5" hidden="1" outlineLevel="2" x14ac:dyDescent="0.35">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5" outlineLevel="1" collapsed="1" x14ac:dyDescent="0.35">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5" hidden="1" outlineLevel="2" x14ac:dyDescent="0.35">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5" hidden="1" outlineLevel="2" x14ac:dyDescent="0.35">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5" hidden="1" outlineLevel="2" x14ac:dyDescent="0.35">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5" hidden="1" outlineLevel="2" x14ac:dyDescent="0.35">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5" hidden="1" outlineLevel="2" x14ac:dyDescent="0.35">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5" hidden="1" outlineLevel="2" x14ac:dyDescent="0.35">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5" hidden="1" outlineLevel="2" x14ac:dyDescent="0.35">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5" hidden="1" outlineLevel="2" x14ac:dyDescent="0.35">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5" hidden="1" outlineLevel="2" x14ac:dyDescent="0.35">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5" outlineLevel="1" collapsed="1" x14ac:dyDescent="0.35">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5" hidden="1" outlineLevel="2" x14ac:dyDescent="0.35">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5" hidden="1" outlineLevel="2" x14ac:dyDescent="0.35">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5" hidden="1" outlineLevel="2" x14ac:dyDescent="0.35">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5" hidden="1" outlineLevel="2" x14ac:dyDescent="0.35">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5" hidden="1" outlineLevel="2" x14ac:dyDescent="0.35">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5" hidden="1" outlineLevel="2" x14ac:dyDescent="0.35">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5" hidden="1" outlineLevel="2" x14ac:dyDescent="0.35">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5" hidden="1" outlineLevel="2" x14ac:dyDescent="0.35">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5" hidden="1" outlineLevel="2" x14ac:dyDescent="0.35">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5" outlineLevel="1" collapsed="1" x14ac:dyDescent="0.35">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5" hidden="1" outlineLevel="2" x14ac:dyDescent="0.35">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5" hidden="1" outlineLevel="2" x14ac:dyDescent="0.35">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5" hidden="1" outlineLevel="2" x14ac:dyDescent="0.35">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5" hidden="1" outlineLevel="2" x14ac:dyDescent="0.35">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5" hidden="1" outlineLevel="2" x14ac:dyDescent="0.35">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5" hidden="1" outlineLevel="2" x14ac:dyDescent="0.35">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5" hidden="1" outlineLevel="2" x14ac:dyDescent="0.35">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5" hidden="1" outlineLevel="2" x14ac:dyDescent="0.35">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5" hidden="1" outlineLevel="2" x14ac:dyDescent="0.35">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5" outlineLevel="1" collapsed="1" x14ac:dyDescent="0.35">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5" hidden="1" outlineLevel="2" x14ac:dyDescent="0.35">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5" hidden="1" outlineLevel="2" x14ac:dyDescent="0.35">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5" hidden="1" outlineLevel="2" x14ac:dyDescent="0.35">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5" hidden="1" outlineLevel="2" x14ac:dyDescent="0.35">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5" hidden="1" outlineLevel="2" x14ac:dyDescent="0.35">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5" hidden="1" outlineLevel="2" x14ac:dyDescent="0.35">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5" hidden="1" outlineLevel="2" x14ac:dyDescent="0.35">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5" hidden="1" outlineLevel="2" x14ac:dyDescent="0.35">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5" hidden="1" outlineLevel="2" x14ac:dyDescent="0.35">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5" outlineLevel="1" collapsed="1" x14ac:dyDescent="0.35">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5" hidden="1" outlineLevel="2" x14ac:dyDescent="0.35">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5" hidden="1" outlineLevel="2" x14ac:dyDescent="0.35">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5" hidden="1" outlineLevel="2" x14ac:dyDescent="0.35">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5" hidden="1" outlineLevel="2" x14ac:dyDescent="0.35">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5" hidden="1" outlineLevel="2" x14ac:dyDescent="0.35">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5" hidden="1" outlineLevel="2" x14ac:dyDescent="0.35">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5" hidden="1" outlineLevel="2" x14ac:dyDescent="0.35">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5" hidden="1" outlineLevel="2" x14ac:dyDescent="0.35">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5" hidden="1" outlineLevel="2" x14ac:dyDescent="0.35">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 hidden="1" outlineLevel="2" thickBot="1" x14ac:dyDescent="0.4">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5" x14ac:dyDescent="0.35">
      <c r="A327" s="41"/>
      <c r="B327" s="41"/>
      <c r="C327" s="41"/>
      <c r="D327" s="41"/>
      <c r="E327" s="41"/>
      <c r="F327" s="41"/>
      <c r="G327" s="41"/>
      <c r="H327" s="41"/>
      <c r="I327" s="41"/>
      <c r="J327" s="41"/>
      <c r="K327" s="41"/>
      <c r="L327" s="41"/>
      <c r="M327" s="41"/>
      <c r="N327" s="41"/>
      <c r="O327" s="225"/>
    </row>
    <row r="328" spans="1:15" ht="15.5" x14ac:dyDescent="0.35">
      <c r="A328" s="41"/>
      <c r="B328" s="41"/>
      <c r="C328" s="41"/>
      <c r="D328" s="41"/>
      <c r="E328" s="41"/>
      <c r="F328" s="41"/>
      <c r="G328" s="41"/>
      <c r="H328" s="41"/>
      <c r="I328" s="41"/>
      <c r="J328" s="41"/>
      <c r="K328" s="41"/>
      <c r="L328" s="41"/>
      <c r="M328" s="41"/>
      <c r="N328" s="41"/>
      <c r="O328" s="225"/>
    </row>
    <row r="329" spans="1:15" ht="15.5" x14ac:dyDescent="0.35">
      <c r="A329" s="41"/>
      <c r="B329" s="41"/>
      <c r="C329" s="41"/>
      <c r="D329" s="41"/>
      <c r="E329" s="41"/>
      <c r="F329" s="41"/>
      <c r="G329" s="41"/>
      <c r="H329" s="41"/>
      <c r="I329" s="41"/>
      <c r="J329" s="41"/>
      <c r="K329" s="41"/>
      <c r="L329" s="41"/>
      <c r="M329" s="41"/>
      <c r="N329" s="41"/>
    </row>
    <row r="330" spans="1:15" ht="15.5" x14ac:dyDescent="0.35">
      <c r="A330" s="41"/>
      <c r="B330" s="41"/>
      <c r="C330" s="41"/>
      <c r="D330" s="41"/>
      <c r="E330" s="41"/>
      <c r="F330" s="41"/>
      <c r="G330" s="41"/>
      <c r="H330" s="41"/>
      <c r="I330" s="41"/>
      <c r="J330" s="41"/>
      <c r="K330" s="41"/>
      <c r="L330" s="41"/>
      <c r="M330" s="41"/>
      <c r="N330" s="41"/>
    </row>
    <row r="331" spans="1:15" ht="15.5" x14ac:dyDescent="0.35">
      <c r="A331" s="41"/>
      <c r="B331" s="41"/>
      <c r="C331" s="41"/>
      <c r="D331" s="41"/>
      <c r="E331" s="41"/>
      <c r="F331" s="41"/>
      <c r="G331" s="41"/>
      <c r="H331" s="41"/>
      <c r="I331" s="41"/>
      <c r="J331" s="41"/>
      <c r="K331" s="41"/>
      <c r="L331" s="41"/>
      <c r="M331" s="41"/>
      <c r="N331" s="41"/>
    </row>
    <row r="332" spans="1:15" ht="15.5" x14ac:dyDescent="0.35">
      <c r="A332" s="41"/>
      <c r="B332" s="41"/>
      <c r="C332" s="41"/>
      <c r="D332" s="41"/>
      <c r="E332" s="41"/>
      <c r="F332" s="41"/>
      <c r="G332" s="41"/>
      <c r="H332" s="41"/>
      <c r="I332" s="41"/>
      <c r="J332" s="41"/>
      <c r="K332" s="41"/>
      <c r="L332" s="41"/>
      <c r="M332" s="41"/>
      <c r="N332" s="41"/>
    </row>
    <row r="333" spans="1:15" ht="15.5" x14ac:dyDescent="0.35">
      <c r="A333" s="41"/>
      <c r="B333" s="41"/>
      <c r="C333" s="41"/>
      <c r="D333" s="41"/>
      <c r="E333" s="41"/>
      <c r="F333" s="41"/>
      <c r="G333" s="41"/>
      <c r="H333" s="41"/>
      <c r="I333" s="41"/>
      <c r="J333" s="41"/>
      <c r="K333" s="41"/>
      <c r="L333" s="41"/>
      <c r="M333" s="41"/>
      <c r="N333" s="41"/>
    </row>
    <row r="334" spans="1:15" ht="15.5" x14ac:dyDescent="0.35">
      <c r="A334" s="41"/>
      <c r="B334" s="41"/>
      <c r="C334" s="41"/>
      <c r="D334" s="41"/>
      <c r="E334" s="41"/>
      <c r="F334" s="41"/>
      <c r="G334" s="41"/>
      <c r="H334" s="41"/>
      <c r="I334" s="41"/>
      <c r="J334" s="41"/>
      <c r="K334" s="41"/>
      <c r="L334" s="41"/>
      <c r="M334" s="41"/>
      <c r="N334" s="41"/>
    </row>
    <row r="335" spans="1:15" ht="15.5" x14ac:dyDescent="0.35">
      <c r="A335" s="41"/>
      <c r="B335" s="41"/>
      <c r="C335" s="41"/>
      <c r="D335" s="41"/>
      <c r="E335" s="41"/>
      <c r="F335" s="41"/>
      <c r="G335" s="41"/>
      <c r="H335" s="41"/>
      <c r="I335" s="41"/>
      <c r="J335" s="41"/>
      <c r="K335" s="41"/>
      <c r="L335" s="41"/>
      <c r="M335" s="41"/>
      <c r="N335" s="41"/>
    </row>
    <row r="336" spans="1:15" ht="15.5" x14ac:dyDescent="0.35">
      <c r="A336" s="41"/>
      <c r="B336" s="41"/>
      <c r="C336" s="41"/>
      <c r="D336" s="41"/>
      <c r="E336" s="41"/>
      <c r="F336" s="41"/>
      <c r="G336" s="41"/>
      <c r="H336" s="41"/>
      <c r="I336" s="41"/>
      <c r="J336" s="41"/>
      <c r="K336" s="41"/>
      <c r="L336" s="41"/>
      <c r="M336" s="41"/>
      <c r="N336" s="41"/>
    </row>
    <row r="337" spans="1:14" ht="15.5" x14ac:dyDescent="0.35">
      <c r="A337" s="41"/>
      <c r="B337" s="41"/>
      <c r="C337" s="41"/>
      <c r="D337" s="41"/>
      <c r="E337" s="41"/>
      <c r="F337" s="41"/>
      <c r="G337" s="41"/>
      <c r="H337" s="41"/>
      <c r="I337" s="41"/>
      <c r="J337" s="41"/>
      <c r="K337" s="41"/>
      <c r="L337" s="41"/>
      <c r="M337" s="41"/>
      <c r="N337" s="41"/>
    </row>
    <row r="338" spans="1:14" ht="15.5" x14ac:dyDescent="0.35">
      <c r="A338" s="41"/>
      <c r="B338" s="41"/>
      <c r="C338" s="41"/>
      <c r="D338" s="41"/>
      <c r="E338" s="41"/>
      <c r="F338" s="41"/>
      <c r="G338" s="41"/>
      <c r="H338" s="41"/>
      <c r="I338" s="41"/>
      <c r="J338" s="41"/>
      <c r="K338" s="41"/>
      <c r="L338" s="41"/>
      <c r="M338" s="41"/>
      <c r="N338" s="41"/>
    </row>
    <row r="339" spans="1:14" ht="15.5" x14ac:dyDescent="0.35">
      <c r="A339" s="41"/>
      <c r="B339" s="41"/>
      <c r="C339" s="41"/>
      <c r="D339" s="41"/>
      <c r="E339" s="41"/>
      <c r="F339" s="41"/>
      <c r="G339" s="41"/>
      <c r="H339" s="41"/>
      <c r="I339" s="41"/>
      <c r="J339" s="41"/>
      <c r="K339" s="41"/>
      <c r="L339" s="41"/>
      <c r="M339" s="41"/>
      <c r="N339" s="41"/>
    </row>
    <row r="340" spans="1:14" ht="15.5" x14ac:dyDescent="0.35">
      <c r="A340" s="41"/>
      <c r="B340" s="41"/>
      <c r="C340" s="41"/>
      <c r="D340" s="41"/>
      <c r="E340" s="41"/>
      <c r="F340" s="41"/>
      <c r="G340" s="41"/>
      <c r="H340" s="41"/>
      <c r="I340" s="41"/>
      <c r="J340" s="41"/>
      <c r="K340" s="41"/>
      <c r="L340" s="41"/>
      <c r="M340" s="41"/>
      <c r="N340" s="41"/>
    </row>
    <row r="341" spans="1:14" ht="15.5" x14ac:dyDescent="0.35">
      <c r="A341" s="41"/>
      <c r="B341" s="41"/>
      <c r="C341" s="41"/>
      <c r="D341" s="41"/>
      <c r="E341" s="41"/>
      <c r="F341" s="41"/>
      <c r="G341" s="41"/>
      <c r="H341" s="41"/>
      <c r="I341" s="41"/>
      <c r="J341" s="41"/>
      <c r="K341" s="41"/>
      <c r="L341" s="41"/>
      <c r="M341" s="41"/>
      <c r="N341" s="41"/>
    </row>
    <row r="342" spans="1:14" ht="15.5" x14ac:dyDescent="0.35">
      <c r="A342" s="41"/>
      <c r="B342" s="41"/>
      <c r="C342" s="41"/>
      <c r="D342" s="41"/>
      <c r="E342" s="41"/>
      <c r="F342" s="41"/>
      <c r="G342" s="41"/>
      <c r="H342" s="41"/>
      <c r="I342" s="41"/>
      <c r="J342" s="41"/>
      <c r="K342" s="41"/>
      <c r="L342" s="41"/>
      <c r="M342" s="41"/>
      <c r="N342" s="41"/>
    </row>
    <row r="343" spans="1:14" ht="15.5" x14ac:dyDescent="0.35">
      <c r="A343" s="41"/>
      <c r="B343" s="41"/>
      <c r="C343" s="41"/>
      <c r="D343" s="41"/>
      <c r="E343" s="41"/>
      <c r="F343" s="41"/>
      <c r="G343" s="41"/>
      <c r="H343" s="41"/>
      <c r="I343" s="41"/>
      <c r="J343" s="41"/>
      <c r="K343" s="41"/>
      <c r="L343" s="41"/>
      <c r="M343" s="41"/>
      <c r="N343" s="41"/>
    </row>
    <row r="344" spans="1:14" ht="15.5" x14ac:dyDescent="0.35">
      <c r="A344" s="41"/>
      <c r="B344" s="41"/>
      <c r="C344" s="41"/>
      <c r="D344" s="41"/>
      <c r="E344" s="41"/>
      <c r="F344" s="41"/>
      <c r="G344" s="41"/>
      <c r="H344" s="41"/>
      <c r="I344" s="41"/>
      <c r="J344" s="41"/>
      <c r="K344" s="41"/>
      <c r="L344" s="41"/>
      <c r="M344" s="41"/>
      <c r="N344" s="41"/>
    </row>
    <row r="345" spans="1:14" ht="15.5" x14ac:dyDescent="0.35">
      <c r="A345" s="41"/>
      <c r="B345" s="41"/>
      <c r="C345" s="41"/>
      <c r="D345" s="41"/>
      <c r="E345" s="41"/>
      <c r="F345" s="41"/>
      <c r="G345" s="41"/>
      <c r="H345" s="41"/>
      <c r="I345" s="41"/>
      <c r="J345" s="41"/>
      <c r="K345" s="41"/>
      <c r="L345" s="41"/>
      <c r="M345" s="41"/>
      <c r="N345" s="41"/>
    </row>
    <row r="346" spans="1:14" ht="15.5" x14ac:dyDescent="0.35">
      <c r="A346" s="41"/>
      <c r="B346" s="41"/>
      <c r="C346" s="41"/>
      <c r="D346" s="41"/>
      <c r="E346" s="41"/>
      <c r="F346" s="41"/>
      <c r="G346" s="41"/>
      <c r="H346" s="41"/>
      <c r="I346" s="41"/>
      <c r="J346" s="41"/>
      <c r="K346" s="41"/>
      <c r="L346" s="41"/>
      <c r="M346" s="41"/>
      <c r="N346" s="41"/>
    </row>
    <row r="347" spans="1:14" ht="15.5" x14ac:dyDescent="0.35">
      <c r="A347" s="41"/>
      <c r="B347" s="41"/>
      <c r="C347" s="41"/>
      <c r="D347" s="41"/>
      <c r="E347" s="41"/>
      <c r="F347" s="41"/>
      <c r="G347" s="41"/>
      <c r="H347" s="41"/>
      <c r="I347" s="41"/>
      <c r="J347" s="41"/>
      <c r="K347" s="41"/>
      <c r="L347" s="41"/>
      <c r="M347" s="41"/>
      <c r="N347" s="41"/>
    </row>
    <row r="348" spans="1:14" ht="15.5" x14ac:dyDescent="0.35">
      <c r="A348" s="41"/>
      <c r="B348" s="41"/>
      <c r="C348" s="41"/>
      <c r="D348" s="41"/>
      <c r="E348" s="41"/>
      <c r="F348" s="41"/>
      <c r="G348" s="41"/>
      <c r="H348" s="41"/>
      <c r="I348" s="41"/>
      <c r="J348" s="41"/>
      <c r="K348" s="41"/>
      <c r="L348" s="41"/>
      <c r="M348" s="41"/>
      <c r="N348" s="41"/>
    </row>
    <row r="349" spans="1:14" ht="15.5" x14ac:dyDescent="0.35">
      <c r="A349" s="41"/>
      <c r="B349" s="41"/>
      <c r="C349" s="41"/>
      <c r="D349" s="41"/>
      <c r="E349" s="41"/>
      <c r="F349" s="41"/>
      <c r="G349" s="41"/>
      <c r="H349" s="41"/>
      <c r="I349" s="41"/>
      <c r="J349" s="41"/>
      <c r="K349" s="41"/>
      <c r="L349" s="41"/>
      <c r="M349" s="41"/>
      <c r="N349" s="41"/>
    </row>
    <row r="350" spans="1:14" ht="15.5" x14ac:dyDescent="0.35">
      <c r="A350" s="41"/>
      <c r="B350" s="41"/>
      <c r="C350" s="41"/>
      <c r="D350" s="41"/>
      <c r="E350" s="41"/>
      <c r="F350" s="41"/>
      <c r="G350" s="41"/>
      <c r="H350" s="41"/>
      <c r="I350" s="41"/>
      <c r="J350" s="41"/>
      <c r="K350" s="41"/>
      <c r="L350" s="41"/>
      <c r="M350" s="41"/>
      <c r="N350" s="41"/>
    </row>
    <row r="351" spans="1:14" ht="15.5" x14ac:dyDescent="0.35">
      <c r="A351" s="41"/>
      <c r="B351" s="41"/>
      <c r="C351" s="41"/>
      <c r="D351" s="41"/>
      <c r="E351" s="41"/>
      <c r="F351" s="41"/>
      <c r="G351" s="41"/>
      <c r="H351" s="41"/>
      <c r="I351" s="41"/>
      <c r="J351" s="41"/>
      <c r="K351" s="41"/>
      <c r="L351" s="41"/>
      <c r="M351" s="41"/>
      <c r="N351" s="41"/>
    </row>
    <row r="352" spans="1:14" ht="15.5" x14ac:dyDescent="0.35">
      <c r="A352" s="41"/>
      <c r="B352" s="41"/>
      <c r="C352" s="41"/>
      <c r="D352" s="41"/>
      <c r="E352" s="41"/>
      <c r="F352" s="41"/>
      <c r="G352" s="41"/>
      <c r="H352" s="41"/>
      <c r="I352" s="41"/>
      <c r="J352" s="41"/>
      <c r="K352" s="41"/>
      <c r="L352" s="41"/>
      <c r="M352" s="41"/>
      <c r="N352" s="41"/>
    </row>
    <row r="353" spans="1:14" ht="15.5" x14ac:dyDescent="0.35">
      <c r="A353" s="41"/>
      <c r="B353" s="41"/>
      <c r="C353" s="41"/>
      <c r="D353" s="41"/>
      <c r="E353" s="41"/>
      <c r="F353" s="41"/>
      <c r="G353" s="41"/>
      <c r="H353" s="41"/>
      <c r="I353" s="41"/>
      <c r="J353" s="41"/>
      <c r="K353" s="41"/>
      <c r="L353" s="41"/>
      <c r="M353" s="41"/>
      <c r="N353" s="41"/>
    </row>
    <row r="354" spans="1:14" ht="15.5" x14ac:dyDescent="0.35">
      <c r="A354" s="41"/>
      <c r="B354" s="41"/>
      <c r="C354" s="41"/>
      <c r="D354" s="41"/>
      <c r="E354" s="41"/>
      <c r="F354" s="41"/>
      <c r="G354" s="41"/>
      <c r="H354" s="41"/>
      <c r="I354" s="41"/>
      <c r="J354" s="41"/>
      <c r="K354" s="41"/>
      <c r="L354" s="41"/>
      <c r="M354" s="41"/>
      <c r="N354" s="41"/>
    </row>
    <row r="355" spans="1:14" ht="15.5" x14ac:dyDescent="0.35">
      <c r="A355" s="41"/>
      <c r="B355" s="41"/>
      <c r="C355" s="41"/>
      <c r="D355" s="41"/>
      <c r="E355" s="41"/>
      <c r="F355" s="41"/>
      <c r="G355" s="41"/>
      <c r="H355" s="41"/>
      <c r="I355" s="41"/>
      <c r="J355" s="41"/>
      <c r="K355" s="41"/>
      <c r="L355" s="41"/>
      <c r="M355" s="41"/>
      <c r="N355" s="41"/>
    </row>
    <row r="356" spans="1:14" ht="15.5" x14ac:dyDescent="0.35">
      <c r="A356" s="41"/>
      <c r="B356" s="41"/>
      <c r="C356" s="41"/>
      <c r="D356" s="41"/>
      <c r="E356" s="41"/>
      <c r="F356" s="41"/>
      <c r="G356" s="41"/>
      <c r="H356" s="41"/>
      <c r="I356" s="41"/>
      <c r="J356" s="41"/>
      <c r="K356" s="41"/>
      <c r="L356" s="41"/>
      <c r="M356" s="41"/>
      <c r="N356" s="41"/>
    </row>
    <row r="357" spans="1:14" ht="15.5" x14ac:dyDescent="0.35">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B97:J97"/>
    <mergeCell ref="C107:C109"/>
    <mergeCell ref="D107:D109"/>
    <mergeCell ref="E107:E109"/>
    <mergeCell ref="F107:J107"/>
    <mergeCell ref="B98:H98"/>
    <mergeCell ref="B107:B109"/>
    <mergeCell ref="C13:K17"/>
    <mergeCell ref="C41:J41"/>
    <mergeCell ref="G58:G59"/>
    <mergeCell ref="C35:K38"/>
    <mergeCell ref="C91:K95"/>
    <mergeCell ref="B58:B59"/>
    <mergeCell ref="C58:C59"/>
    <mergeCell ref="D58:D59"/>
    <mergeCell ref="E58:E59"/>
    <mergeCell ref="F58:F59"/>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zoomScale="90" zoomScaleNormal="90" workbookViewId="0">
      <selection activeCell="C31" sqref="C31:G32"/>
    </sheetView>
  </sheetViews>
  <sheetFormatPr defaultColWidth="9.1796875" defaultRowHeight="12.5" outlineLevelRow="2" x14ac:dyDescent="0.25"/>
  <cols>
    <col min="1" max="1" width="10.453125" style="81" customWidth="1"/>
    <col min="2" max="2" width="8.453125" style="81" customWidth="1"/>
    <col min="3" max="3" width="37.7265625" style="81" customWidth="1"/>
    <col min="4" max="4" width="13" style="81" customWidth="1"/>
    <col min="5" max="6" width="9.1796875" style="81"/>
    <col min="7" max="7" width="10" style="81" customWidth="1"/>
    <col min="8" max="16384" width="9.1796875" style="81"/>
  </cols>
  <sheetData>
    <row r="2" spans="1:15" ht="20.5" x14ac:dyDescent="0.45">
      <c r="A2" s="82"/>
      <c r="B2" s="83" t="s">
        <v>10</v>
      </c>
      <c r="C2" s="84" t="str">
        <f>Titullapa!$B$6</f>
        <v>Speciālista konsultācija</v>
      </c>
      <c r="D2" s="82"/>
      <c r="E2" s="82"/>
      <c r="F2" s="82"/>
      <c r="G2" s="82"/>
    </row>
    <row r="3" spans="1:15" ht="20.5" x14ac:dyDescent="0.45">
      <c r="A3" s="82"/>
      <c r="B3" s="83" t="s">
        <v>11</v>
      </c>
      <c r="C3" s="84" t="str">
        <f>Saturs!C12</f>
        <v>IV Modulis: Preču izmaksas</v>
      </c>
      <c r="D3" s="82"/>
      <c r="E3" s="82"/>
      <c r="F3" s="82"/>
      <c r="G3" s="82"/>
    </row>
    <row r="4" spans="1:15" ht="20.5" x14ac:dyDescent="0.45">
      <c r="A4" s="82"/>
      <c r="B4" s="129" t="s">
        <v>12</v>
      </c>
      <c r="C4" s="84"/>
      <c r="D4" s="82"/>
      <c r="E4" s="82"/>
      <c r="F4" s="82"/>
      <c r="G4" s="82"/>
    </row>
    <row r="5" spans="1:15" ht="20.5" x14ac:dyDescent="0.45">
      <c r="A5" s="82"/>
      <c r="B5" s="82"/>
      <c r="C5" s="82"/>
      <c r="D5" s="82"/>
      <c r="E5" s="82"/>
      <c r="F5" s="82"/>
      <c r="G5" s="82"/>
    </row>
    <row r="6" spans="1:15" ht="17.5" x14ac:dyDescent="0.35">
      <c r="B6" s="88" t="s">
        <v>14</v>
      </c>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row>
    <row r="12" spans="1:15" ht="13" thickBot="1" x14ac:dyDescent="0.3"/>
    <row r="13" spans="1:15" x14ac:dyDescent="0.25">
      <c r="C13" s="333" t="s">
        <v>278</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20" ht="13" thickBot="1" x14ac:dyDescent="0.3">
      <c r="C17" s="339"/>
      <c r="D17" s="340"/>
      <c r="E17" s="340"/>
      <c r="F17" s="340"/>
      <c r="G17" s="340"/>
      <c r="H17" s="340"/>
      <c r="I17" s="340"/>
      <c r="J17" s="340"/>
      <c r="K17" s="341"/>
    </row>
    <row r="20" spans="2:20" ht="17.5" x14ac:dyDescent="0.35">
      <c r="B20" s="131" t="s">
        <v>282</v>
      </c>
      <c r="C20" s="132"/>
      <c r="D20" s="132"/>
      <c r="E20" s="41"/>
      <c r="F20" s="41"/>
      <c r="G20" s="41"/>
      <c r="H20" s="41"/>
      <c r="I20" s="41"/>
      <c r="J20" s="41"/>
      <c r="K20" s="41"/>
      <c r="L20" s="41"/>
      <c r="M20" s="41"/>
      <c r="N20" s="41"/>
      <c r="O20" s="41"/>
      <c r="P20" s="41"/>
      <c r="Q20" s="41"/>
      <c r="R20" s="41"/>
      <c r="S20" s="41"/>
      <c r="T20" s="41"/>
    </row>
    <row r="21" spans="2:20" ht="16" thickBot="1" x14ac:dyDescent="0.4">
      <c r="B21" s="41"/>
      <c r="C21" s="41"/>
      <c r="D21" s="41"/>
      <c r="E21" s="41"/>
      <c r="F21" s="41"/>
      <c r="G21" s="41"/>
      <c r="H21" s="41"/>
      <c r="I21" s="41"/>
      <c r="J21" s="41"/>
      <c r="K21" s="41"/>
      <c r="L21" s="41"/>
      <c r="M21" s="41"/>
      <c r="N21" s="41"/>
      <c r="O21" s="41"/>
      <c r="P21" s="41"/>
      <c r="Q21" s="41"/>
      <c r="R21" s="41"/>
      <c r="S21" s="41"/>
      <c r="T21" s="41"/>
    </row>
    <row r="22" spans="2:20" ht="47" thickBot="1" x14ac:dyDescent="0.4">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8" thickBot="1" x14ac:dyDescent="0.4">
      <c r="B23" s="41"/>
      <c r="C23" s="41"/>
      <c r="D23" s="41"/>
      <c r="E23" s="41"/>
      <c r="F23" s="41"/>
      <c r="G23" s="149" t="s">
        <v>86</v>
      </c>
      <c r="H23" s="62">
        <f>SUM(I31:I80)</f>
        <v>0</v>
      </c>
      <c r="I23" s="63">
        <f>SUM(J31:J80)</f>
        <v>0</v>
      </c>
      <c r="J23" s="63">
        <f>SUM(K31:K80)</f>
        <v>0</v>
      </c>
      <c r="K23" s="63">
        <f>SUM(L31:L80)</f>
        <v>0</v>
      </c>
      <c r="L23" s="64">
        <f>SUM(M31:M80)</f>
        <v>2.0958083832335328</v>
      </c>
      <c r="M23" s="41"/>
      <c r="N23" s="41"/>
      <c r="O23" s="41"/>
      <c r="P23" s="41"/>
      <c r="Q23" s="41"/>
      <c r="R23" s="41"/>
      <c r="S23" s="41"/>
      <c r="T23" s="41"/>
    </row>
    <row r="24" spans="2:20" ht="16" thickBot="1" x14ac:dyDescent="0.4">
      <c r="B24" s="41"/>
      <c r="C24" s="41"/>
      <c r="D24" s="41"/>
      <c r="E24" s="41"/>
      <c r="F24" s="41"/>
      <c r="G24" s="41"/>
      <c r="H24" s="41"/>
      <c r="I24" s="41"/>
      <c r="J24" s="41"/>
      <c r="K24" s="41"/>
      <c r="L24" s="41"/>
      <c r="M24" s="41"/>
      <c r="N24" s="41"/>
      <c r="O24" s="41"/>
      <c r="P24" s="41"/>
      <c r="Q24" s="41"/>
      <c r="R24" s="41"/>
      <c r="S24" s="41"/>
      <c r="T24" s="41"/>
    </row>
    <row r="25" spans="2:20" ht="13.5" customHeight="1" x14ac:dyDescent="0.35">
      <c r="B25" s="375" t="s">
        <v>66</v>
      </c>
      <c r="C25" s="353" t="s">
        <v>110</v>
      </c>
      <c r="D25" s="353" t="s">
        <v>197</v>
      </c>
      <c r="E25" s="353" t="s">
        <v>92</v>
      </c>
      <c r="F25" s="353" t="s">
        <v>111</v>
      </c>
      <c r="G25" s="353" t="s">
        <v>94</v>
      </c>
      <c r="H25" s="353" t="s">
        <v>75</v>
      </c>
      <c r="I25" s="382" t="s">
        <v>112</v>
      </c>
      <c r="J25" s="382"/>
      <c r="K25" s="382"/>
      <c r="L25" s="382"/>
      <c r="M25" s="383"/>
      <c r="N25" s="41"/>
      <c r="O25" s="41"/>
      <c r="P25" s="41"/>
      <c r="Q25" s="41"/>
      <c r="R25" s="41"/>
      <c r="S25" s="41"/>
      <c r="T25" s="41"/>
    </row>
    <row r="26" spans="2:20" ht="15" customHeight="1" x14ac:dyDescent="0.35">
      <c r="B26" s="381"/>
      <c r="C26" s="378"/>
      <c r="D26" s="378"/>
      <c r="E26" s="378"/>
      <c r="F26" s="378"/>
      <c r="G26" s="378"/>
      <c r="H26" s="378"/>
      <c r="I26" s="143" t="s">
        <v>76</v>
      </c>
      <c r="J26" s="143" t="s">
        <v>77</v>
      </c>
      <c r="K26" s="143" t="s">
        <v>78</v>
      </c>
      <c r="L26" s="143" t="s">
        <v>21</v>
      </c>
      <c r="M26" s="136" t="s">
        <v>79</v>
      </c>
      <c r="N26" s="41"/>
      <c r="O26" s="41"/>
      <c r="P26" s="41"/>
      <c r="Q26" s="41"/>
      <c r="R26" s="41"/>
      <c r="S26" s="41"/>
      <c r="T26" s="41"/>
    </row>
    <row r="27" spans="2:20" ht="23.5" customHeight="1" x14ac:dyDescent="0.35">
      <c r="B27" s="381"/>
      <c r="C27" s="378"/>
      <c r="D27" s="378"/>
      <c r="E27" s="378"/>
      <c r="F27" s="378"/>
      <c r="G27" s="378"/>
      <c r="H27" s="378"/>
      <c r="I27" s="143">
        <f>'Cenas aprēķins'!E21</f>
        <v>1</v>
      </c>
      <c r="J27" s="143">
        <f>'Cenas aprēķins'!F21</f>
        <v>0</v>
      </c>
      <c r="K27" s="143">
        <f>'Cenas aprēķins'!G21</f>
        <v>24</v>
      </c>
      <c r="L27" s="143">
        <f>'Cenas aprēķins'!H21</f>
        <v>167</v>
      </c>
      <c r="M27" s="136">
        <f>'Cenas aprēķins'!I21</f>
        <v>1</v>
      </c>
      <c r="N27" s="41"/>
      <c r="O27" s="41"/>
      <c r="P27" s="41"/>
      <c r="Q27" s="41"/>
      <c r="R27" s="41"/>
      <c r="S27" s="41"/>
      <c r="T27" s="41"/>
    </row>
    <row r="28" spans="2:20" ht="16" thickBot="1" x14ac:dyDescent="0.4">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4">
      <c r="B29" s="174">
        <v>0</v>
      </c>
      <c r="C29" s="237" t="s">
        <v>114</v>
      </c>
      <c r="D29" s="90" t="s">
        <v>200</v>
      </c>
      <c r="E29" s="210" t="s">
        <v>113</v>
      </c>
      <c r="F29" s="61">
        <v>6.5</v>
      </c>
      <c r="G29" s="175">
        <v>4</v>
      </c>
      <c r="H29" s="61">
        <f>F29*G29</f>
        <v>26</v>
      </c>
      <c r="I29" s="61" t="str">
        <f>IF('Cenas aprēķins'!$E$22="Jā",IFERROR(IF(D29="Par periodu",H29/$L$27,IF(D29="Par reizi",F29/$M$27,"")),""),"")</f>
        <v/>
      </c>
      <c r="J29" s="61" t="str">
        <f>IF('Cenas aprēķins'!$F$22="Jā",IFERROR(IF('Preču izmaksas'!D29="Par reizi",'Preču izmaksas'!F29*'Preču izmaksas'!$J$27/'Preču izmaksas'!$M$27,IF('Preču izmaksas'!D29="Par periodu",'Preču izmaksas'!H29/'Preču izmaksas'!$L$27*'Preču izmaksas'!$J$27,"")),""),"")</f>
        <v/>
      </c>
      <c r="K29" s="61" t="str">
        <f>IF('Cenas aprēķins'!$G$22="Jā",IFERROR(IF(D29="Par reizi",F29*$K$27/$M$27,IF(D29="Par periodu",H29/'Vispārīgā informācija'!$E$41,"")),""),"")</f>
        <v/>
      </c>
      <c r="L29" s="61" t="str">
        <f>IF('Cenas aprēķins'!$H$22="Jā",IFERROR(IF(D29="Par reizi",F29*G29,IF(D29="Par periodu",F29*G29,"")),""),"")</f>
        <v/>
      </c>
      <c r="M29" s="48">
        <f>IF('Cenas aprēķins'!$I$22="Jā",IFERROR(IF(D29="Par reizi",F29,IF(D29="Par periodu",H29/$L$27*$M$27,"")),""),"")</f>
        <v>0.15568862275449102</v>
      </c>
      <c r="N29" s="41"/>
      <c r="O29" s="41"/>
      <c r="P29" s="41"/>
      <c r="Q29" s="41"/>
      <c r="R29" s="41"/>
      <c r="S29" s="41"/>
      <c r="T29" s="41"/>
    </row>
    <row r="30" spans="2:20" ht="18" customHeight="1" outlineLevel="1" x14ac:dyDescent="0.35">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t="str">
        <f>IF('Cenas aprēķins'!$H$22="Jā",IFERROR(IF(D30="Par reizi",F30*G30,IF(D30="Par periodu",F30*G30,"")),""),"")</f>
        <v/>
      </c>
      <c r="M30" s="48">
        <f>IF('Cenas aprēķins'!$I$22="Jā",IFERROR(IF(D30="Par reizi",F30,IF(D30="Par periodu",H30/$L$27*$M$27,"")),""),"")</f>
        <v>70</v>
      </c>
      <c r="N30" s="41"/>
      <c r="O30" s="333" t="s">
        <v>279</v>
      </c>
      <c r="P30" s="334"/>
      <c r="Q30" s="334"/>
      <c r="R30" s="334"/>
      <c r="S30" s="335"/>
      <c r="T30" s="41"/>
    </row>
    <row r="31" spans="2:20" ht="15" customHeight="1" outlineLevel="1" x14ac:dyDescent="0.35">
      <c r="B31" s="110">
        <v>1</v>
      </c>
      <c r="C31" s="239" t="s">
        <v>318</v>
      </c>
      <c r="D31" s="240" t="s">
        <v>200</v>
      </c>
      <c r="E31" s="220" t="s">
        <v>113</v>
      </c>
      <c r="F31" s="219">
        <v>10</v>
      </c>
      <c r="G31" s="184">
        <v>5</v>
      </c>
      <c r="H31" s="57">
        <f t="shared" si="0"/>
        <v>50</v>
      </c>
      <c r="I31" s="31" t="str">
        <f>IF('Cenas aprēķins'!$E$22="Jā",IFERROR(IF(D31="Par periodu",H31/$L$27,IF(D31="Par reizi",F31/$M$27,"")),""),"")</f>
        <v/>
      </c>
      <c r="J31" s="31" t="str">
        <f>IF('Cenas aprēķins'!$F$22="Jā",IFERROR(IF('Preču izmaksas'!D31="Par reizi",'Preču izmaksas'!F31*'Preču izmaksas'!$J$27/'Preču izmaksas'!$M$27,IF('Preču izmaksas'!D31="Par periodu",'Preču izmaksas'!H31/'Preču izmaksas'!$L$27*'Preču izmaksas'!$J$27,"")),""),"")</f>
        <v/>
      </c>
      <c r="K31" s="31" t="str">
        <f>IF('Cenas aprēķins'!$G$22="Jā",IFERROR(IF(D31="Par reizi",F31*$K$27/$M$27,IF(D31="Par periodu",H31/$L$27*$K$27,"")),""),"")</f>
        <v/>
      </c>
      <c r="L31" s="31" t="str">
        <f>IF('Cenas aprēķins'!$H$22="Jā",IFERROR(IF(D31="Par reizi",F31*G31,IF(D31="Par periodu",F31*G31,"")),""),"")</f>
        <v/>
      </c>
      <c r="M31" s="32">
        <f>IF('Cenas aprēķins'!$I$22="Jā",IFERROR(IF(D31="Par reizi",F31,IF(D31="Par periodu",H31/$L$27*$M$27,"")),""),"")</f>
        <v>0.29940119760479039</v>
      </c>
      <c r="N31" s="41"/>
      <c r="O31" s="336"/>
      <c r="P31" s="337"/>
      <c r="Q31" s="337"/>
      <c r="R31" s="337"/>
      <c r="S31" s="338"/>
      <c r="T31" s="41"/>
    </row>
    <row r="32" spans="2:20" ht="15" customHeight="1" outlineLevel="1" x14ac:dyDescent="0.35">
      <c r="B32" s="110">
        <v>2</v>
      </c>
      <c r="C32" s="239" t="s">
        <v>319</v>
      </c>
      <c r="D32" s="240" t="s">
        <v>200</v>
      </c>
      <c r="E32" s="220" t="s">
        <v>320</v>
      </c>
      <c r="F32" s="219">
        <v>10</v>
      </c>
      <c r="G32" s="184">
        <v>30</v>
      </c>
      <c r="H32" s="57">
        <f t="shared" si="0"/>
        <v>300</v>
      </c>
      <c r="I32" s="31" t="str">
        <f>IF('Cenas aprēķins'!$E$22="Jā",IFERROR(IF(D32="Par periodu",H32/$L$27,IF(D32="Par reizi",F32/$M$27,"")),""),"")</f>
        <v/>
      </c>
      <c r="J32" s="31" t="str">
        <f>IF('Cenas aprēķins'!$F$22="Jā",IFERROR(IF('Preču izmaksas'!D32="Par reizi",'Preču izmaksas'!F32*'Preču izmaksas'!$J$27/'Preču izmaksas'!$M$27,IF('Preču izmaksas'!D32="Par periodu",'Preču izmaksas'!H32/'Preču izmaksas'!$L$27*'Preču izmaksas'!$J$27,"")),""),"")</f>
        <v/>
      </c>
      <c r="K32" s="31" t="str">
        <f>IF('Cenas aprēķins'!$G$22="Jā",IFERROR(IF(D32="Par reizi",F32*$K$27/$M$27,IF(D32="Par periodu",H32/$L$27*$K$27,"")),""),"")</f>
        <v/>
      </c>
      <c r="L32" s="31" t="str">
        <f>IF('Cenas aprēķins'!$H$22="Jā",IFERROR(IF(D32="Par reizi",F32*G32,IF(D32="Par periodu",F32*G32,"")),""),"")</f>
        <v/>
      </c>
      <c r="M32" s="32">
        <f>IF('Cenas aprēķins'!$I$22="Jā",IFERROR(IF(D32="Par reizi",F32,IF(D32="Par periodu",H32/$L$27*$M$27,"")),""),"")</f>
        <v>1.7964071856287425</v>
      </c>
      <c r="N32" s="41"/>
      <c r="O32" s="336"/>
      <c r="P32" s="337"/>
      <c r="Q32" s="337"/>
      <c r="R32" s="337"/>
      <c r="S32" s="338"/>
      <c r="T32" s="41"/>
    </row>
    <row r="33" spans="2:20" ht="15" customHeight="1" outlineLevel="1" x14ac:dyDescent="0.35">
      <c r="B33" s="110">
        <v>3</v>
      </c>
      <c r="C33" s="239"/>
      <c r="D33" s="240"/>
      <c r="E33" s="220"/>
      <c r="F33" s="219"/>
      <c r="G33" s="184"/>
      <c r="H33" s="57">
        <f t="shared" si="0"/>
        <v>0</v>
      </c>
      <c r="I33" s="31" t="str">
        <f>IF('Cenas aprēķins'!$E$22="Jā",IFERROR(IF(D33="Par periodu",H33/$L$27,IF(D33="Par reizi",F33/$M$27,"")),""),"")</f>
        <v/>
      </c>
      <c r="J33" s="31" t="str">
        <f>IF('Cenas aprēķins'!$F$22="Jā",IFERROR(IF('Preču izmaksas'!D33="Par reizi",'Preču izmaksas'!F33*'Preču izmaksas'!$J$27/'Preču izmaksas'!$M$27,IF('Preču izmaksas'!D33="Par periodu",'Preču izmaksas'!H33/'Preču izmaksas'!$L$27*'Preču izmaksas'!$J$27,"")),""),"")</f>
        <v/>
      </c>
      <c r="K33" s="31" t="str">
        <f>IF('Cenas aprēķins'!$G$22="Jā",IFERROR(IF(D33="Par reizi",F33*$K$27/$M$27,IF(D33="Par periodu",H33/$L$27*$K$27,"")),""),"")</f>
        <v/>
      </c>
      <c r="L33" s="31" t="str">
        <f>IF('Cenas aprēķins'!$H$22="Jā",IFERROR(IF(D33="Par reizi",F33*G33,IF(D33="Par periodu",F33*G33,"")),""),"")</f>
        <v/>
      </c>
      <c r="M33" s="32" t="str">
        <f>IF('Cenas aprēķins'!$I$22="Jā",IFERROR(IF(D33="Par reizi",F33,IF(D33="Par periodu",H33/$L$27*$M$27,"")),""),"")</f>
        <v/>
      </c>
      <c r="N33" s="41"/>
      <c r="O33" s="336"/>
      <c r="P33" s="337"/>
      <c r="Q33" s="337"/>
      <c r="R33" s="337"/>
      <c r="S33" s="338"/>
      <c r="T33" s="41"/>
    </row>
    <row r="34" spans="2:20" ht="15" customHeight="1" outlineLevel="1" x14ac:dyDescent="0.35">
      <c r="B34" s="110">
        <v>4</v>
      </c>
      <c r="C34" s="239"/>
      <c r="D34" s="240"/>
      <c r="E34" s="220"/>
      <c r="F34" s="219"/>
      <c r="G34" s="184"/>
      <c r="H34" s="57">
        <f t="shared" si="0"/>
        <v>0</v>
      </c>
      <c r="I34" s="31" t="str">
        <f>IF('Cenas aprēķins'!$E$22="Jā",IFERROR(IF(D34="Par periodu",H34/$L$27,IF(D34="Par reizi",F34/$M$27,"")),""),"")</f>
        <v/>
      </c>
      <c r="J34" s="31" t="str">
        <f>IF('Cenas aprēķins'!$F$22="Jā",IFERROR(IF('Preču izmaksas'!D34="Par reizi",'Preču izmaksas'!F34*'Preču izmaksas'!$J$27/'Preču izmaksas'!$M$27,IF('Preču izmaksas'!D34="Par periodu",'Preču izmaksas'!H34/'Preču izmaksas'!$L$27*'Preču izmaksas'!$J$27,"")),""),"")</f>
        <v/>
      </c>
      <c r="K34" s="31" t="str">
        <f>IF('Cenas aprēķins'!$G$22="Jā",IFERROR(IF(D34="Par reizi",F34*$K$27/$M$27,IF(D34="Par periodu",H34/$L$27*$K$27,"")),""),"")</f>
        <v/>
      </c>
      <c r="L34" s="31" t="str">
        <f>IF('Cenas aprēķins'!$H$22="Jā",IFERROR(IF(D34="Par reizi",F34*G34,IF(D34="Par periodu",F34*G34,"")),""),"")</f>
        <v/>
      </c>
      <c r="M34" s="32" t="str">
        <f>IF('Cenas aprēķins'!$I$22="Jā",IFERROR(IF(D34="Par reizi",F34,IF(D34="Par periodu",H34/$L$27*$M$27,"")),""),"")</f>
        <v/>
      </c>
      <c r="N34" s="41"/>
      <c r="O34" s="336"/>
      <c r="P34" s="337"/>
      <c r="Q34" s="337"/>
      <c r="R34" s="337"/>
      <c r="S34" s="338"/>
      <c r="T34" s="41"/>
    </row>
    <row r="35" spans="2:20" ht="15" customHeight="1" outlineLevel="1" x14ac:dyDescent="0.35">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35">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35">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35">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35">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35">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35">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5" outlineLevel="2" x14ac:dyDescent="0.35">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 outlineLevel="2" thickBot="1" x14ac:dyDescent="0.4">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5" outlineLevel="2" x14ac:dyDescent="0.35">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5" outlineLevel="2" x14ac:dyDescent="0.35">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5" outlineLevel="2" x14ac:dyDescent="0.35">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5" outlineLevel="2" x14ac:dyDescent="0.35">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5" outlineLevel="2" x14ac:dyDescent="0.35">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5" outlineLevel="2" x14ac:dyDescent="0.35">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5" outlineLevel="1" x14ac:dyDescent="0.35">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5" outlineLevel="2" x14ac:dyDescent="0.35">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5" outlineLevel="2" x14ac:dyDescent="0.35">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5" outlineLevel="2" x14ac:dyDescent="0.35">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5" outlineLevel="2" x14ac:dyDescent="0.35">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5" outlineLevel="2" x14ac:dyDescent="0.35">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5" outlineLevel="2" x14ac:dyDescent="0.35">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5" outlineLevel="2" x14ac:dyDescent="0.35">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5" outlineLevel="2" x14ac:dyDescent="0.35">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5" outlineLevel="2" x14ac:dyDescent="0.35">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5" outlineLevel="1" x14ac:dyDescent="0.35">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5" outlineLevel="2" x14ac:dyDescent="0.35">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5" outlineLevel="2" x14ac:dyDescent="0.35">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5" outlineLevel="2" x14ac:dyDescent="0.35">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5" outlineLevel="2" x14ac:dyDescent="0.35">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5" outlineLevel="2" x14ac:dyDescent="0.35">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5" outlineLevel="2" x14ac:dyDescent="0.35">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5" outlineLevel="2" x14ac:dyDescent="0.35">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5" outlineLevel="2" x14ac:dyDescent="0.35">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5" outlineLevel="2" x14ac:dyDescent="0.35">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5" outlineLevel="1" x14ac:dyDescent="0.35">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5" outlineLevel="2" x14ac:dyDescent="0.35">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5" outlineLevel="2" x14ac:dyDescent="0.35">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5" outlineLevel="2" x14ac:dyDescent="0.35">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5" outlineLevel="2" x14ac:dyDescent="0.35">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5" outlineLevel="2" x14ac:dyDescent="0.35">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5" outlineLevel="2" x14ac:dyDescent="0.35">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5" outlineLevel="2" x14ac:dyDescent="0.35">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5" outlineLevel="2" x14ac:dyDescent="0.35">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5" outlineLevel="2" x14ac:dyDescent="0.35">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 outlineLevel="2" thickBot="1" x14ac:dyDescent="0.4">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5" x14ac:dyDescent="0.35">
      <c r="B81" s="41"/>
      <c r="C81" s="41"/>
      <c r="D81" s="41"/>
      <c r="E81" s="41"/>
      <c r="F81" s="41"/>
      <c r="G81" s="41"/>
      <c r="H81" s="41"/>
      <c r="I81" s="41"/>
      <c r="J81" s="41"/>
      <c r="K81" s="41"/>
      <c r="L81" s="41"/>
      <c r="M81" s="41"/>
      <c r="N81" s="41"/>
      <c r="O81" s="41"/>
      <c r="P81" s="41"/>
      <c r="Q81" s="41"/>
      <c r="R81" s="41"/>
      <c r="S81" s="41"/>
      <c r="T81" s="41"/>
    </row>
    <row r="82" spans="2:20" ht="15.5" x14ac:dyDescent="0.35">
      <c r="B82" s="41"/>
      <c r="C82" s="41"/>
      <c r="D82" s="41"/>
      <c r="E82" s="41"/>
      <c r="F82" s="41"/>
      <c r="G82" s="41"/>
      <c r="H82" s="41"/>
      <c r="I82" s="41"/>
      <c r="J82" s="41"/>
      <c r="K82" s="41"/>
      <c r="L82" s="41"/>
      <c r="M82" s="41"/>
      <c r="N82" s="41"/>
      <c r="O82" s="41"/>
      <c r="P82" s="41"/>
      <c r="Q82" s="41"/>
      <c r="R82" s="41"/>
      <c r="S82" s="41"/>
      <c r="T82" s="41"/>
    </row>
    <row r="83" spans="2:20" ht="15.5" x14ac:dyDescent="0.35">
      <c r="B83" s="41"/>
      <c r="C83" s="41"/>
      <c r="D83" s="41"/>
      <c r="E83" s="41"/>
      <c r="F83" s="41"/>
      <c r="G83" s="41"/>
      <c r="H83" s="41"/>
      <c r="I83" s="41"/>
      <c r="J83" s="41"/>
      <c r="K83" s="41"/>
      <c r="L83" s="41"/>
      <c r="M83" s="41"/>
      <c r="N83" s="41"/>
      <c r="O83" s="41"/>
      <c r="P83" s="41"/>
      <c r="Q83" s="41"/>
      <c r="R83" s="41"/>
      <c r="S83" s="41"/>
      <c r="T83" s="41"/>
    </row>
    <row r="84" spans="2:20" ht="15.5" x14ac:dyDescent="0.35">
      <c r="B84" s="41"/>
      <c r="C84" s="41"/>
      <c r="D84" s="41"/>
      <c r="E84" s="41"/>
      <c r="F84" s="41"/>
      <c r="G84" s="41"/>
      <c r="H84" s="41"/>
      <c r="I84" s="41"/>
      <c r="J84" s="41"/>
      <c r="K84" s="41"/>
      <c r="L84" s="41"/>
      <c r="M84" s="41"/>
      <c r="N84" s="41"/>
      <c r="O84" s="41"/>
      <c r="P84" s="41"/>
      <c r="Q84" s="41"/>
      <c r="R84" s="41"/>
      <c r="S84" s="41"/>
      <c r="T84" s="41"/>
    </row>
    <row r="85" spans="2:20" ht="15.5" x14ac:dyDescent="0.35">
      <c r="B85" s="41"/>
      <c r="C85" s="41"/>
      <c r="D85" s="41"/>
      <c r="E85" s="41"/>
      <c r="F85" s="41"/>
      <c r="G85" s="41"/>
      <c r="H85" s="41"/>
      <c r="I85" s="41"/>
      <c r="J85" s="41"/>
      <c r="K85" s="41"/>
      <c r="L85" s="41"/>
      <c r="M85" s="41"/>
      <c r="N85" s="41"/>
      <c r="O85" s="41"/>
      <c r="P85" s="41"/>
      <c r="Q85" s="41"/>
      <c r="R85" s="41"/>
      <c r="S85" s="41"/>
      <c r="T85" s="41"/>
    </row>
    <row r="86" spans="2:20" ht="15.5" x14ac:dyDescent="0.35">
      <c r="B86" s="41"/>
      <c r="C86" s="41"/>
      <c r="D86" s="41"/>
      <c r="E86" s="41"/>
      <c r="F86" s="41"/>
      <c r="G86" s="41"/>
      <c r="H86" s="41"/>
      <c r="I86" s="41"/>
      <c r="J86" s="41"/>
      <c r="K86" s="41"/>
      <c r="L86" s="41"/>
      <c r="M86" s="41"/>
      <c r="N86" s="41"/>
      <c r="O86" s="41"/>
      <c r="P86" s="41"/>
      <c r="Q86" s="41"/>
      <c r="R86" s="41"/>
      <c r="S86" s="41"/>
      <c r="T86" s="41"/>
    </row>
    <row r="87" spans="2:20" ht="15.5" x14ac:dyDescent="0.35">
      <c r="B87" s="41"/>
      <c r="C87" s="41"/>
      <c r="D87" s="41"/>
      <c r="E87" s="41"/>
      <c r="F87" s="41"/>
      <c r="G87" s="41"/>
      <c r="H87" s="41"/>
      <c r="I87" s="41"/>
      <c r="J87" s="41"/>
      <c r="K87" s="41"/>
      <c r="L87" s="41"/>
      <c r="M87" s="41"/>
      <c r="N87" s="41"/>
      <c r="O87" s="41"/>
      <c r="P87" s="41"/>
      <c r="Q87" s="41"/>
      <c r="R87" s="41"/>
      <c r="S87" s="41"/>
      <c r="T87" s="41"/>
    </row>
    <row r="88" spans="2:20" ht="15.5" x14ac:dyDescent="0.35">
      <c r="B88" s="41"/>
      <c r="C88" s="41"/>
      <c r="D88" s="41"/>
      <c r="E88" s="41"/>
      <c r="F88" s="41"/>
      <c r="G88" s="41"/>
      <c r="H88" s="41"/>
      <c r="I88" s="41"/>
      <c r="J88" s="41"/>
      <c r="K88" s="41"/>
      <c r="L88" s="41"/>
      <c r="M88" s="41"/>
      <c r="N88" s="41"/>
      <c r="O88" s="41"/>
      <c r="P88" s="41"/>
      <c r="Q88" s="41"/>
      <c r="R88" s="41"/>
      <c r="S88" s="41"/>
      <c r="T88" s="41"/>
    </row>
    <row r="89" spans="2:20" ht="15.5" x14ac:dyDescent="0.35">
      <c r="B89" s="41"/>
      <c r="C89" s="41"/>
      <c r="D89" s="41"/>
      <c r="E89" s="41"/>
      <c r="F89" s="41"/>
      <c r="G89" s="41"/>
      <c r="H89" s="41"/>
      <c r="I89" s="41"/>
      <c r="J89" s="41"/>
      <c r="K89" s="41"/>
      <c r="L89" s="41"/>
      <c r="M89" s="41"/>
      <c r="N89" s="41"/>
      <c r="O89" s="41"/>
      <c r="P89" s="41"/>
      <c r="Q89" s="41"/>
      <c r="R89" s="41"/>
      <c r="S89" s="41"/>
      <c r="T89" s="41"/>
    </row>
    <row r="90" spans="2:20" ht="15.5" x14ac:dyDescent="0.35">
      <c r="B90" s="41"/>
      <c r="C90" s="41"/>
      <c r="D90" s="41"/>
      <c r="E90" s="41"/>
      <c r="F90" s="41"/>
      <c r="G90" s="41"/>
      <c r="H90" s="41"/>
      <c r="I90" s="41"/>
      <c r="J90" s="41"/>
      <c r="K90" s="41"/>
      <c r="L90" s="41"/>
      <c r="M90" s="41"/>
      <c r="N90" s="41"/>
      <c r="O90" s="41"/>
      <c r="P90" s="41"/>
      <c r="Q90" s="41"/>
      <c r="R90" s="41"/>
      <c r="S90" s="41"/>
      <c r="T90" s="41"/>
    </row>
    <row r="91" spans="2:20" ht="15.5" x14ac:dyDescent="0.35">
      <c r="B91" s="41"/>
      <c r="C91" s="41"/>
      <c r="D91" s="41"/>
      <c r="E91" s="41"/>
      <c r="F91" s="41"/>
      <c r="G91" s="41"/>
      <c r="H91" s="41"/>
      <c r="I91" s="41"/>
      <c r="J91" s="41"/>
      <c r="K91" s="41"/>
      <c r="L91" s="41"/>
      <c r="M91" s="41"/>
      <c r="N91" s="41"/>
      <c r="O91" s="41"/>
      <c r="P91" s="41"/>
      <c r="Q91" s="41"/>
      <c r="R91" s="41"/>
      <c r="S91" s="41"/>
      <c r="T91" s="41"/>
    </row>
    <row r="92" spans="2:20" ht="15.5" x14ac:dyDescent="0.35">
      <c r="B92" s="41"/>
      <c r="C92" s="41"/>
      <c r="D92" s="41"/>
      <c r="E92" s="41"/>
      <c r="F92" s="41"/>
      <c r="G92" s="41"/>
      <c r="H92" s="41"/>
      <c r="I92" s="41"/>
      <c r="J92" s="41"/>
      <c r="K92" s="41"/>
      <c r="L92" s="41"/>
      <c r="M92" s="41"/>
      <c r="N92" s="41"/>
      <c r="O92" s="41"/>
      <c r="P92" s="41"/>
      <c r="Q92" s="41"/>
      <c r="R92" s="41"/>
      <c r="S92" s="41"/>
      <c r="T92" s="41"/>
    </row>
    <row r="93" spans="2:20" ht="15.5" x14ac:dyDescent="0.35">
      <c r="B93" s="41"/>
      <c r="C93" s="41"/>
      <c r="D93" s="41"/>
      <c r="E93" s="41"/>
      <c r="F93" s="41"/>
      <c r="G93" s="41"/>
      <c r="H93" s="41"/>
      <c r="I93" s="41"/>
      <c r="J93" s="41"/>
      <c r="K93" s="41"/>
      <c r="L93" s="41"/>
      <c r="M93" s="41"/>
      <c r="N93" s="41"/>
      <c r="O93" s="41"/>
      <c r="P93" s="41"/>
      <c r="Q93" s="41"/>
      <c r="R93" s="41"/>
      <c r="S93" s="41"/>
      <c r="T93" s="41"/>
    </row>
    <row r="94" spans="2:20" ht="15.5" x14ac:dyDescent="0.35">
      <c r="B94" s="41"/>
      <c r="C94" s="41"/>
      <c r="D94" s="41"/>
      <c r="E94" s="41"/>
      <c r="F94" s="41"/>
      <c r="G94" s="41"/>
      <c r="H94" s="41"/>
      <c r="I94" s="41"/>
      <c r="J94" s="41"/>
      <c r="K94" s="41"/>
      <c r="L94" s="41"/>
      <c r="M94" s="41"/>
      <c r="N94" s="41"/>
      <c r="O94" s="41"/>
      <c r="P94" s="41"/>
      <c r="Q94" s="41"/>
      <c r="R94" s="41"/>
      <c r="S94" s="41"/>
      <c r="T94" s="41"/>
    </row>
    <row r="95" spans="2:20" ht="15.5" x14ac:dyDescent="0.35">
      <c r="B95" s="41"/>
      <c r="C95" s="41"/>
      <c r="D95" s="41"/>
      <c r="E95" s="41"/>
      <c r="F95" s="41"/>
      <c r="G95" s="41"/>
      <c r="H95" s="41"/>
      <c r="I95" s="41"/>
      <c r="J95" s="41"/>
      <c r="K95" s="41"/>
      <c r="L95" s="41"/>
      <c r="M95" s="41"/>
      <c r="N95" s="41"/>
      <c r="O95" s="41"/>
      <c r="P95" s="41"/>
      <c r="Q95" s="41"/>
      <c r="R95" s="41"/>
      <c r="S95" s="41"/>
      <c r="T95" s="41"/>
    </row>
    <row r="96" spans="2:20" ht="15.5" x14ac:dyDescent="0.35">
      <c r="B96" s="41"/>
      <c r="C96" s="41"/>
      <c r="D96" s="41"/>
      <c r="E96" s="41"/>
      <c r="F96" s="41"/>
      <c r="G96" s="41"/>
      <c r="H96" s="41"/>
      <c r="I96" s="41"/>
      <c r="J96" s="41"/>
      <c r="K96" s="41"/>
      <c r="L96" s="41"/>
      <c r="M96" s="41"/>
      <c r="N96" s="41"/>
      <c r="O96" s="41"/>
      <c r="P96" s="41"/>
      <c r="Q96" s="41"/>
      <c r="R96" s="41"/>
      <c r="S96" s="41"/>
      <c r="T96" s="41"/>
    </row>
    <row r="97" spans="2:20" ht="15.5" x14ac:dyDescent="0.35">
      <c r="B97" s="41"/>
      <c r="C97" s="41"/>
      <c r="D97" s="41"/>
      <c r="E97" s="41"/>
      <c r="F97" s="41"/>
      <c r="G97" s="41"/>
      <c r="H97" s="41"/>
      <c r="I97" s="41"/>
      <c r="J97" s="41"/>
      <c r="K97" s="41"/>
      <c r="L97" s="41"/>
      <c r="M97" s="41"/>
      <c r="N97" s="41"/>
      <c r="O97" s="41"/>
      <c r="P97" s="41"/>
      <c r="Q97" s="41"/>
      <c r="R97" s="41"/>
      <c r="S97" s="41"/>
      <c r="T97" s="41"/>
    </row>
    <row r="98" spans="2:20" ht="15.5" x14ac:dyDescent="0.35">
      <c r="B98" s="41"/>
      <c r="C98" s="41"/>
      <c r="D98" s="41"/>
      <c r="E98" s="41"/>
      <c r="F98" s="41"/>
      <c r="G98" s="41"/>
      <c r="H98" s="41"/>
      <c r="I98" s="41"/>
      <c r="J98" s="41"/>
      <c r="K98" s="41"/>
      <c r="L98" s="41"/>
      <c r="M98" s="41"/>
      <c r="N98" s="41"/>
      <c r="O98" s="41"/>
      <c r="P98" s="41"/>
      <c r="Q98" s="41"/>
      <c r="R98" s="41"/>
      <c r="S98" s="41"/>
      <c r="T98" s="41"/>
    </row>
    <row r="99" spans="2:20" ht="15.5" x14ac:dyDescent="0.35">
      <c r="B99" s="41"/>
      <c r="C99" s="41"/>
      <c r="D99" s="41"/>
      <c r="E99" s="41"/>
      <c r="F99" s="41"/>
      <c r="G99" s="41"/>
      <c r="H99" s="41"/>
      <c r="I99" s="41"/>
      <c r="J99" s="41"/>
      <c r="K99" s="41"/>
      <c r="L99" s="41"/>
      <c r="M99" s="41"/>
      <c r="N99" s="41"/>
      <c r="O99" s="41"/>
      <c r="P99" s="41"/>
      <c r="Q99" s="41"/>
      <c r="R99" s="41"/>
      <c r="S99" s="41"/>
      <c r="T99" s="41"/>
    </row>
    <row r="100" spans="2:20" ht="15.5" x14ac:dyDescent="0.35">
      <c r="B100" s="41"/>
      <c r="C100" s="41"/>
      <c r="D100" s="41"/>
      <c r="E100" s="41"/>
      <c r="F100" s="41"/>
      <c r="G100" s="41"/>
      <c r="H100" s="41"/>
      <c r="I100" s="41"/>
      <c r="J100" s="41"/>
      <c r="K100" s="41"/>
      <c r="L100" s="41"/>
      <c r="M100" s="41"/>
      <c r="N100" s="41"/>
      <c r="O100" s="41"/>
      <c r="P100" s="41"/>
      <c r="Q100" s="41"/>
      <c r="R100" s="41"/>
      <c r="S100" s="41"/>
      <c r="T100" s="41"/>
    </row>
    <row r="101" spans="2:20" ht="15.5" x14ac:dyDescent="0.35">
      <c r="B101" s="41"/>
      <c r="C101" s="41"/>
      <c r="D101" s="41"/>
      <c r="E101" s="41"/>
      <c r="F101" s="41"/>
      <c r="G101" s="41"/>
      <c r="H101" s="41"/>
      <c r="I101" s="41"/>
      <c r="J101" s="41"/>
      <c r="K101" s="41"/>
      <c r="L101" s="41"/>
      <c r="M101" s="41"/>
      <c r="N101" s="41"/>
      <c r="O101" s="41"/>
      <c r="P101" s="41"/>
      <c r="Q101" s="41"/>
      <c r="R101" s="41"/>
      <c r="S101" s="41"/>
      <c r="T101" s="41"/>
    </row>
    <row r="102" spans="2:20" ht="15.5" x14ac:dyDescent="0.35">
      <c r="B102" s="41"/>
      <c r="C102" s="41"/>
      <c r="D102" s="41"/>
      <c r="E102" s="41"/>
      <c r="F102" s="41"/>
      <c r="G102" s="41"/>
      <c r="H102" s="41"/>
      <c r="I102" s="41"/>
      <c r="J102" s="41"/>
      <c r="K102" s="41"/>
      <c r="L102" s="41"/>
      <c r="M102" s="41"/>
      <c r="N102" s="41"/>
      <c r="O102" s="41"/>
      <c r="P102" s="41"/>
      <c r="Q102" s="41"/>
      <c r="R102" s="41"/>
      <c r="S102" s="41"/>
      <c r="T102" s="41"/>
    </row>
    <row r="103" spans="2:20" ht="15.5" x14ac:dyDescent="0.35">
      <c r="B103" s="41"/>
      <c r="C103" s="41"/>
      <c r="D103" s="41"/>
      <c r="E103" s="41"/>
      <c r="F103" s="41"/>
      <c r="G103" s="41"/>
      <c r="H103" s="41"/>
      <c r="I103" s="41"/>
      <c r="J103" s="41"/>
      <c r="K103" s="41"/>
      <c r="L103" s="41"/>
      <c r="M103" s="41"/>
      <c r="N103" s="41"/>
      <c r="O103" s="41"/>
      <c r="P103" s="41"/>
      <c r="Q103" s="41"/>
      <c r="R103" s="41"/>
      <c r="S103" s="41"/>
      <c r="T103" s="41"/>
    </row>
    <row r="104" spans="2:20" ht="15.5" x14ac:dyDescent="0.35">
      <c r="B104" s="41"/>
      <c r="C104" s="41"/>
      <c r="D104" s="41"/>
      <c r="E104" s="41"/>
      <c r="F104" s="41"/>
      <c r="G104" s="41"/>
      <c r="H104" s="41"/>
      <c r="I104" s="41"/>
      <c r="J104" s="41"/>
      <c r="K104" s="41"/>
      <c r="L104" s="41"/>
      <c r="M104" s="41"/>
      <c r="N104" s="41"/>
      <c r="O104" s="41"/>
      <c r="P104" s="41"/>
      <c r="Q104" s="41"/>
      <c r="R104" s="41"/>
      <c r="S104" s="41"/>
      <c r="T104" s="41"/>
    </row>
    <row r="105" spans="2:20" ht="15.5" x14ac:dyDescent="0.35">
      <c r="B105" s="41"/>
      <c r="C105" s="41"/>
      <c r="D105" s="41"/>
      <c r="E105" s="41"/>
      <c r="F105" s="41"/>
      <c r="G105" s="41"/>
      <c r="H105" s="41"/>
      <c r="I105" s="41"/>
      <c r="J105" s="41"/>
      <c r="K105" s="41"/>
      <c r="L105" s="41"/>
      <c r="M105" s="41"/>
      <c r="N105" s="41"/>
      <c r="O105" s="41"/>
      <c r="P105" s="41"/>
      <c r="Q105" s="41"/>
      <c r="R105" s="41"/>
      <c r="S105" s="41"/>
      <c r="T105" s="41"/>
    </row>
    <row r="106" spans="2:20" ht="15.5" x14ac:dyDescent="0.35">
      <c r="B106" s="41"/>
      <c r="C106" s="41"/>
      <c r="D106" s="41"/>
      <c r="E106" s="41"/>
      <c r="F106" s="41"/>
      <c r="G106" s="41"/>
      <c r="H106" s="41"/>
      <c r="I106" s="41"/>
      <c r="J106" s="41"/>
      <c r="K106" s="41"/>
      <c r="L106" s="41"/>
      <c r="M106" s="41"/>
      <c r="N106" s="41"/>
      <c r="O106" s="41"/>
      <c r="P106" s="41"/>
      <c r="Q106" s="41"/>
      <c r="R106" s="41"/>
      <c r="S106" s="41"/>
      <c r="T106" s="41"/>
    </row>
    <row r="107" spans="2:20" ht="15.5" x14ac:dyDescent="0.35">
      <c r="B107" s="41"/>
      <c r="C107" s="41"/>
      <c r="D107" s="41"/>
      <c r="E107" s="41"/>
      <c r="F107" s="41"/>
      <c r="G107" s="41"/>
      <c r="H107" s="41"/>
      <c r="I107" s="41"/>
      <c r="J107" s="41"/>
      <c r="K107" s="41"/>
      <c r="L107" s="41"/>
      <c r="M107" s="41"/>
      <c r="N107" s="41"/>
      <c r="O107" s="41"/>
      <c r="P107" s="41"/>
      <c r="Q107" s="41"/>
      <c r="R107" s="41"/>
      <c r="S107" s="41"/>
      <c r="T107" s="41"/>
    </row>
    <row r="108" spans="2:20" ht="15.5" x14ac:dyDescent="0.35">
      <c r="B108" s="41"/>
      <c r="C108" s="41"/>
      <c r="D108" s="41"/>
      <c r="E108" s="41"/>
      <c r="F108" s="41"/>
      <c r="G108" s="41"/>
      <c r="H108" s="41"/>
      <c r="I108" s="41"/>
      <c r="J108" s="41"/>
      <c r="K108" s="41"/>
      <c r="L108" s="41"/>
      <c r="M108" s="41"/>
      <c r="N108" s="41"/>
      <c r="O108" s="41"/>
      <c r="P108" s="41"/>
      <c r="Q108" s="41"/>
      <c r="R108" s="41"/>
      <c r="S108" s="41"/>
      <c r="T108" s="41"/>
    </row>
    <row r="109" spans="2:20" ht="15.5" x14ac:dyDescent="0.35">
      <c r="B109" s="41"/>
      <c r="C109" s="41"/>
      <c r="D109" s="41"/>
      <c r="E109" s="41"/>
      <c r="F109" s="41"/>
      <c r="G109" s="41"/>
      <c r="H109" s="41"/>
      <c r="I109" s="41"/>
      <c r="J109" s="41"/>
      <c r="K109" s="41"/>
      <c r="L109" s="41"/>
      <c r="M109" s="41"/>
      <c r="N109" s="41"/>
      <c r="O109" s="41"/>
      <c r="P109" s="41"/>
      <c r="Q109" s="41"/>
      <c r="R109" s="41"/>
      <c r="S109" s="41"/>
      <c r="T109" s="41"/>
    </row>
    <row r="110" spans="2:20" ht="15.5" x14ac:dyDescent="0.35">
      <c r="B110" s="41"/>
      <c r="C110" s="41"/>
      <c r="D110" s="41"/>
      <c r="E110" s="41"/>
      <c r="F110" s="41"/>
      <c r="G110" s="41"/>
      <c r="H110" s="41"/>
      <c r="I110" s="41"/>
      <c r="J110" s="41"/>
      <c r="K110" s="41"/>
      <c r="L110" s="41"/>
      <c r="M110" s="41"/>
      <c r="N110" s="41"/>
      <c r="O110" s="41"/>
      <c r="P110" s="41"/>
      <c r="Q110" s="41"/>
      <c r="R110" s="41"/>
      <c r="S110" s="41"/>
      <c r="T110" s="41"/>
    </row>
    <row r="111" spans="2:20" ht="15.5" x14ac:dyDescent="0.35">
      <c r="B111" s="41"/>
      <c r="C111" s="41"/>
      <c r="D111" s="41"/>
      <c r="E111" s="41"/>
      <c r="F111" s="41"/>
      <c r="G111" s="41"/>
      <c r="H111" s="41"/>
      <c r="I111" s="41"/>
      <c r="J111" s="41"/>
      <c r="K111" s="41"/>
      <c r="L111" s="41"/>
      <c r="M111" s="41"/>
      <c r="N111" s="41"/>
      <c r="O111" s="41"/>
      <c r="P111" s="41"/>
      <c r="Q111" s="41"/>
      <c r="R111" s="41"/>
      <c r="S111" s="41"/>
      <c r="T111" s="41"/>
    </row>
    <row r="112" spans="2:20" ht="15.5" x14ac:dyDescent="0.35">
      <c r="B112" s="41"/>
      <c r="C112" s="41"/>
      <c r="D112" s="41"/>
      <c r="E112" s="41"/>
      <c r="F112" s="41"/>
      <c r="G112" s="41"/>
      <c r="H112" s="41"/>
      <c r="I112" s="41"/>
      <c r="J112" s="41"/>
      <c r="K112" s="41"/>
      <c r="L112" s="41"/>
      <c r="M112" s="41"/>
      <c r="N112" s="41"/>
      <c r="O112" s="41"/>
      <c r="P112" s="41"/>
      <c r="Q112" s="41"/>
      <c r="R112" s="41"/>
      <c r="S112" s="41"/>
      <c r="T112" s="41"/>
    </row>
    <row r="113" spans="2:20" ht="15.5" x14ac:dyDescent="0.35">
      <c r="B113" s="41"/>
      <c r="C113" s="41"/>
      <c r="D113" s="41"/>
      <c r="E113" s="41"/>
      <c r="F113" s="41"/>
      <c r="G113" s="41"/>
      <c r="H113" s="41"/>
      <c r="I113" s="41"/>
      <c r="J113" s="41"/>
      <c r="K113" s="41"/>
      <c r="L113" s="41"/>
      <c r="M113" s="41"/>
      <c r="N113" s="41"/>
      <c r="O113" s="41"/>
      <c r="P113" s="41"/>
      <c r="Q113" s="41"/>
      <c r="R113" s="41"/>
      <c r="S113" s="41"/>
      <c r="T113" s="41"/>
    </row>
    <row r="114" spans="2:20" ht="15.5" x14ac:dyDescent="0.35">
      <c r="B114" s="41"/>
      <c r="C114" s="41"/>
      <c r="D114" s="41"/>
      <c r="E114" s="41"/>
      <c r="F114" s="41"/>
      <c r="G114" s="41"/>
      <c r="H114" s="41"/>
      <c r="I114" s="41"/>
      <c r="J114" s="41"/>
      <c r="K114" s="41"/>
      <c r="L114" s="41"/>
      <c r="M114" s="41"/>
      <c r="N114" s="41"/>
      <c r="O114" s="41"/>
      <c r="P114" s="41"/>
      <c r="Q114" s="41"/>
      <c r="R114" s="41"/>
      <c r="S114" s="41"/>
      <c r="T114" s="41"/>
    </row>
    <row r="115" spans="2:20" ht="15.5" x14ac:dyDescent="0.35">
      <c r="B115" s="41"/>
      <c r="C115" s="41"/>
      <c r="D115" s="41"/>
      <c r="E115" s="41"/>
      <c r="F115" s="41"/>
      <c r="G115" s="41"/>
      <c r="H115" s="41"/>
      <c r="I115" s="41"/>
      <c r="J115" s="41"/>
      <c r="K115" s="41"/>
      <c r="L115" s="41"/>
      <c r="M115" s="41"/>
      <c r="N115" s="41"/>
      <c r="O115" s="41"/>
      <c r="P115" s="41"/>
      <c r="Q115" s="41"/>
      <c r="R115" s="41"/>
      <c r="S115" s="41"/>
      <c r="T115" s="41"/>
    </row>
    <row r="116" spans="2:20" ht="15.5" x14ac:dyDescent="0.35">
      <c r="B116" s="41"/>
      <c r="C116" s="41"/>
      <c r="D116" s="41"/>
      <c r="E116" s="41"/>
      <c r="F116" s="41"/>
      <c r="G116" s="41"/>
      <c r="H116" s="41"/>
      <c r="I116" s="41"/>
      <c r="J116" s="41"/>
      <c r="K116" s="41"/>
      <c r="L116" s="41"/>
      <c r="M116" s="41"/>
      <c r="N116" s="41"/>
      <c r="O116" s="41"/>
      <c r="P116" s="41"/>
      <c r="Q116" s="41"/>
      <c r="R116" s="41"/>
      <c r="S116" s="41"/>
      <c r="T116" s="41"/>
    </row>
    <row r="117" spans="2:20" ht="15.5" x14ac:dyDescent="0.35">
      <c r="B117" s="41"/>
      <c r="C117" s="41"/>
      <c r="D117" s="41"/>
      <c r="E117" s="41"/>
      <c r="F117" s="41"/>
      <c r="G117" s="41"/>
      <c r="H117" s="41"/>
      <c r="I117" s="41"/>
      <c r="J117" s="41"/>
      <c r="K117" s="41"/>
      <c r="L117" s="41"/>
      <c r="M117" s="41"/>
      <c r="N117" s="41"/>
      <c r="O117" s="41"/>
      <c r="P117" s="41"/>
      <c r="Q117" s="41"/>
      <c r="R117" s="41"/>
      <c r="S117" s="41"/>
      <c r="T117" s="41"/>
    </row>
    <row r="118" spans="2:20" ht="15.5" x14ac:dyDescent="0.35">
      <c r="B118" s="41"/>
      <c r="C118" s="41"/>
      <c r="D118" s="41"/>
      <c r="E118" s="41"/>
      <c r="F118" s="41"/>
      <c r="G118" s="41"/>
      <c r="H118" s="41"/>
      <c r="I118" s="41"/>
      <c r="J118" s="41"/>
      <c r="K118" s="41"/>
      <c r="L118" s="41"/>
      <c r="M118" s="41"/>
      <c r="N118" s="41"/>
      <c r="O118" s="41"/>
      <c r="P118" s="41"/>
      <c r="Q118" s="41"/>
      <c r="R118" s="41"/>
      <c r="S118" s="41"/>
      <c r="T118" s="41"/>
    </row>
    <row r="119" spans="2:20" ht="15.5" x14ac:dyDescent="0.35">
      <c r="B119" s="41"/>
      <c r="C119" s="41"/>
      <c r="D119" s="41"/>
      <c r="E119" s="41"/>
      <c r="F119" s="41"/>
      <c r="G119" s="41"/>
      <c r="H119" s="41"/>
      <c r="I119" s="41"/>
      <c r="J119" s="41"/>
      <c r="K119" s="41"/>
      <c r="L119" s="41"/>
      <c r="M119" s="41"/>
      <c r="N119" s="41"/>
      <c r="O119" s="41"/>
      <c r="P119" s="41"/>
      <c r="Q119" s="41"/>
      <c r="R119" s="41"/>
      <c r="S119" s="41"/>
      <c r="T119" s="41"/>
    </row>
    <row r="120" spans="2:20" ht="15.5" x14ac:dyDescent="0.35">
      <c r="B120" s="41"/>
      <c r="C120" s="41"/>
      <c r="D120" s="41"/>
      <c r="E120" s="41"/>
      <c r="F120" s="41"/>
      <c r="G120" s="41"/>
      <c r="H120" s="41"/>
      <c r="I120" s="41"/>
      <c r="J120" s="41"/>
      <c r="K120" s="41"/>
      <c r="L120" s="41"/>
      <c r="M120" s="41"/>
      <c r="N120" s="41"/>
      <c r="O120" s="41"/>
      <c r="P120" s="41"/>
      <c r="Q120" s="41"/>
      <c r="R120" s="41"/>
      <c r="S120" s="41"/>
      <c r="T120" s="41"/>
    </row>
    <row r="121" spans="2:20" ht="15.5" x14ac:dyDescent="0.35">
      <c r="B121" s="41"/>
      <c r="C121" s="41"/>
      <c r="D121" s="41"/>
      <c r="E121" s="41"/>
      <c r="F121" s="41"/>
      <c r="G121" s="41"/>
      <c r="H121" s="41"/>
      <c r="I121" s="41"/>
      <c r="J121" s="41"/>
      <c r="K121" s="41"/>
      <c r="L121" s="41"/>
      <c r="M121" s="41"/>
      <c r="N121" s="41"/>
      <c r="O121" s="41"/>
      <c r="P121" s="41"/>
      <c r="Q121" s="41"/>
      <c r="R121" s="41"/>
      <c r="S121" s="41"/>
      <c r="T121" s="41"/>
    </row>
    <row r="122" spans="2:20" ht="15.5" x14ac:dyDescent="0.35">
      <c r="B122" s="41"/>
      <c r="C122" s="41"/>
      <c r="D122" s="41"/>
      <c r="E122" s="41"/>
      <c r="F122" s="41"/>
      <c r="G122" s="41"/>
      <c r="H122" s="41"/>
      <c r="I122" s="41"/>
      <c r="J122" s="41"/>
      <c r="K122" s="41"/>
      <c r="L122" s="41"/>
      <c r="M122" s="41"/>
      <c r="N122" s="41"/>
      <c r="O122" s="41"/>
      <c r="P122" s="41"/>
      <c r="Q122" s="41"/>
      <c r="R122" s="41"/>
      <c r="S122" s="41"/>
      <c r="T122" s="41"/>
    </row>
    <row r="123" spans="2:20" ht="15.5" x14ac:dyDescent="0.35">
      <c r="B123" s="41"/>
      <c r="C123" s="41"/>
      <c r="D123" s="41"/>
      <c r="E123" s="41"/>
      <c r="F123" s="41"/>
      <c r="G123" s="41"/>
      <c r="H123" s="41"/>
      <c r="I123" s="41"/>
      <c r="J123" s="41"/>
      <c r="K123" s="41"/>
      <c r="L123" s="41"/>
      <c r="M123" s="41"/>
      <c r="N123" s="41"/>
      <c r="O123" s="41"/>
      <c r="P123" s="41"/>
      <c r="Q123" s="41"/>
      <c r="R123" s="41"/>
      <c r="S123" s="41"/>
      <c r="T123" s="41"/>
    </row>
    <row r="124" spans="2:20" ht="15.5" x14ac:dyDescent="0.35">
      <c r="B124" s="41"/>
      <c r="C124" s="41"/>
      <c r="D124" s="41"/>
      <c r="E124" s="41"/>
      <c r="F124" s="41"/>
      <c r="G124" s="41"/>
      <c r="H124" s="41"/>
      <c r="I124" s="41"/>
      <c r="J124" s="41"/>
      <c r="K124" s="41"/>
      <c r="L124" s="41"/>
      <c r="M124" s="41"/>
      <c r="N124" s="41"/>
      <c r="O124" s="41"/>
      <c r="P124" s="41"/>
      <c r="Q124" s="41"/>
      <c r="R124" s="41"/>
      <c r="S124" s="41"/>
      <c r="T124" s="41"/>
    </row>
    <row r="125" spans="2:20" ht="15.5" x14ac:dyDescent="0.35">
      <c r="B125" s="41"/>
      <c r="C125" s="41"/>
      <c r="D125" s="41"/>
      <c r="E125" s="41"/>
      <c r="F125" s="41"/>
      <c r="G125" s="41"/>
      <c r="H125" s="41"/>
      <c r="I125" s="41"/>
      <c r="J125" s="41"/>
      <c r="K125" s="41"/>
      <c r="L125" s="41"/>
      <c r="M125" s="41"/>
      <c r="N125" s="41"/>
      <c r="O125" s="41"/>
      <c r="P125" s="41"/>
      <c r="Q125" s="41"/>
      <c r="R125" s="41"/>
      <c r="S125" s="41"/>
      <c r="T125" s="41"/>
    </row>
    <row r="126" spans="2:20" ht="15.5" x14ac:dyDescent="0.35">
      <c r="B126" s="41"/>
      <c r="C126" s="41"/>
      <c r="D126" s="41"/>
      <c r="E126" s="41"/>
      <c r="F126" s="41"/>
      <c r="G126" s="41"/>
      <c r="H126" s="41"/>
      <c r="I126" s="41"/>
      <c r="J126" s="41"/>
      <c r="K126" s="41"/>
      <c r="L126" s="41"/>
      <c r="M126" s="41"/>
      <c r="N126" s="41"/>
      <c r="O126" s="41"/>
      <c r="P126" s="41"/>
      <c r="Q126" s="41"/>
      <c r="R126" s="41"/>
      <c r="S126" s="41"/>
      <c r="T126" s="41"/>
    </row>
    <row r="127" spans="2:20" ht="15.5" x14ac:dyDescent="0.35">
      <c r="B127" s="41"/>
      <c r="C127" s="41"/>
      <c r="D127" s="41"/>
      <c r="E127" s="41"/>
      <c r="F127" s="41"/>
      <c r="G127" s="41"/>
      <c r="H127" s="41"/>
      <c r="I127" s="41"/>
      <c r="J127" s="41"/>
      <c r="K127" s="41"/>
      <c r="L127" s="41"/>
      <c r="M127" s="41"/>
      <c r="N127" s="41"/>
      <c r="O127" s="41"/>
      <c r="P127" s="41"/>
      <c r="Q127" s="41"/>
      <c r="R127" s="41"/>
      <c r="S127" s="41"/>
      <c r="T127" s="41"/>
    </row>
    <row r="128" spans="2:20" ht="15.5" x14ac:dyDescent="0.35">
      <c r="B128" s="41"/>
      <c r="C128" s="41"/>
      <c r="D128" s="41"/>
      <c r="E128" s="41"/>
      <c r="F128" s="41"/>
      <c r="G128" s="41"/>
      <c r="H128" s="41"/>
      <c r="I128" s="41"/>
      <c r="J128" s="41"/>
      <c r="K128" s="41"/>
      <c r="L128" s="41"/>
      <c r="M128" s="41"/>
      <c r="N128" s="41"/>
      <c r="O128" s="41"/>
      <c r="P128" s="41"/>
      <c r="Q128" s="41"/>
      <c r="R128" s="41"/>
      <c r="S128" s="41"/>
      <c r="T128" s="41"/>
    </row>
    <row r="129" spans="2:20" ht="15.5" x14ac:dyDescent="0.35">
      <c r="B129" s="41"/>
      <c r="C129" s="41"/>
      <c r="D129" s="41"/>
      <c r="E129" s="41"/>
      <c r="F129" s="41"/>
      <c r="G129" s="41"/>
      <c r="H129" s="41"/>
      <c r="I129" s="41"/>
      <c r="J129" s="41"/>
      <c r="K129" s="41"/>
      <c r="L129" s="41"/>
      <c r="M129" s="41"/>
      <c r="N129" s="41"/>
      <c r="O129" s="41"/>
      <c r="P129" s="41"/>
      <c r="Q129" s="41"/>
      <c r="R129" s="41"/>
      <c r="S129" s="41"/>
      <c r="T129" s="41"/>
    </row>
    <row r="130" spans="2:20" ht="15.5" x14ac:dyDescent="0.35">
      <c r="B130" s="41"/>
      <c r="C130" s="41"/>
      <c r="D130" s="41"/>
      <c r="E130" s="41"/>
      <c r="F130" s="41"/>
      <c r="G130" s="41"/>
      <c r="H130" s="41"/>
      <c r="I130" s="41"/>
      <c r="J130" s="41"/>
      <c r="K130" s="41"/>
      <c r="L130" s="41"/>
      <c r="M130" s="41"/>
      <c r="N130" s="41"/>
      <c r="O130" s="41"/>
      <c r="P130" s="41"/>
      <c r="Q130" s="41"/>
      <c r="R130" s="41"/>
      <c r="S130" s="41"/>
      <c r="T130" s="41"/>
    </row>
    <row r="131" spans="2:20" ht="15.5" x14ac:dyDescent="0.35">
      <c r="B131" s="41"/>
      <c r="C131" s="41"/>
      <c r="D131" s="41"/>
      <c r="E131" s="41"/>
      <c r="F131" s="41"/>
      <c r="G131" s="41"/>
      <c r="H131" s="41"/>
      <c r="I131" s="41"/>
      <c r="J131" s="41"/>
      <c r="K131" s="41"/>
      <c r="L131" s="41"/>
      <c r="M131" s="41"/>
      <c r="N131" s="41"/>
      <c r="O131" s="41"/>
      <c r="P131" s="41"/>
      <c r="Q131" s="41"/>
      <c r="R131" s="41"/>
      <c r="S131" s="41"/>
      <c r="T131" s="41"/>
    </row>
    <row r="132" spans="2:20" ht="15.5" x14ac:dyDescent="0.35">
      <c r="B132" s="41"/>
      <c r="C132" s="41"/>
      <c r="D132" s="41"/>
      <c r="E132" s="41"/>
      <c r="F132" s="41"/>
      <c r="G132" s="41"/>
      <c r="H132" s="41"/>
      <c r="I132" s="41"/>
      <c r="J132" s="41"/>
      <c r="K132" s="41"/>
      <c r="L132" s="41"/>
      <c r="M132" s="41"/>
      <c r="N132" s="41"/>
      <c r="O132" s="41"/>
      <c r="P132" s="41"/>
      <c r="Q132" s="41"/>
      <c r="R132" s="41"/>
      <c r="S132" s="41"/>
      <c r="T132" s="41"/>
    </row>
    <row r="133" spans="2:20" ht="15.5" x14ac:dyDescent="0.35">
      <c r="B133" s="41"/>
      <c r="C133" s="41"/>
      <c r="D133" s="41"/>
      <c r="E133" s="41"/>
      <c r="F133" s="41"/>
      <c r="G133" s="41"/>
      <c r="H133" s="41"/>
      <c r="I133" s="41"/>
      <c r="J133" s="41"/>
      <c r="K133" s="41"/>
      <c r="L133" s="41"/>
      <c r="M133" s="41"/>
      <c r="N133" s="41"/>
      <c r="O133" s="41"/>
      <c r="P133" s="41"/>
      <c r="Q133" s="41"/>
      <c r="R133" s="41"/>
      <c r="S133" s="41"/>
      <c r="T133" s="41"/>
    </row>
    <row r="134" spans="2:20" ht="15.5" x14ac:dyDescent="0.35">
      <c r="B134" s="41"/>
      <c r="C134" s="41"/>
      <c r="D134" s="41"/>
      <c r="E134" s="41"/>
      <c r="F134" s="41"/>
      <c r="G134" s="41"/>
      <c r="H134" s="41"/>
      <c r="I134" s="41"/>
      <c r="J134" s="41"/>
      <c r="K134" s="41"/>
      <c r="L134" s="41"/>
      <c r="M134" s="41"/>
      <c r="N134" s="41"/>
      <c r="O134" s="41"/>
      <c r="P134" s="41"/>
      <c r="Q134" s="41"/>
      <c r="R134" s="41"/>
      <c r="S134" s="41"/>
      <c r="T134" s="41"/>
    </row>
    <row r="135" spans="2:20" ht="15.5" x14ac:dyDescent="0.35">
      <c r="B135" s="41"/>
      <c r="C135" s="41"/>
      <c r="D135" s="41"/>
      <c r="E135" s="41"/>
      <c r="F135" s="41"/>
      <c r="G135" s="41"/>
      <c r="H135" s="41"/>
      <c r="I135" s="41"/>
      <c r="J135" s="41"/>
      <c r="K135" s="41"/>
      <c r="L135" s="41"/>
      <c r="M135" s="41"/>
      <c r="N135" s="41"/>
      <c r="O135" s="41"/>
      <c r="P135" s="41"/>
      <c r="Q135" s="41"/>
      <c r="R135" s="41"/>
      <c r="S135" s="41"/>
      <c r="T135" s="41"/>
    </row>
    <row r="136" spans="2:20" ht="15.5" x14ac:dyDescent="0.35">
      <c r="B136" s="41"/>
      <c r="C136" s="41"/>
      <c r="D136" s="41"/>
      <c r="E136" s="41"/>
      <c r="F136" s="41"/>
      <c r="G136" s="41"/>
      <c r="H136" s="41"/>
      <c r="I136" s="41"/>
      <c r="J136" s="41"/>
      <c r="K136" s="41"/>
      <c r="L136" s="41"/>
      <c r="M136" s="41"/>
      <c r="N136" s="41"/>
      <c r="O136" s="41"/>
      <c r="P136" s="41"/>
      <c r="Q136" s="41"/>
      <c r="R136" s="41"/>
      <c r="S136" s="41"/>
      <c r="T136" s="41"/>
    </row>
    <row r="137" spans="2:20" ht="15.5" x14ac:dyDescent="0.35">
      <c r="B137" s="41"/>
      <c r="C137" s="41"/>
      <c r="D137" s="41"/>
      <c r="E137" s="41"/>
      <c r="F137" s="41"/>
      <c r="G137" s="41"/>
      <c r="H137" s="41"/>
      <c r="I137" s="41"/>
      <c r="J137" s="41"/>
      <c r="K137" s="41"/>
      <c r="L137" s="41"/>
      <c r="M137" s="41"/>
      <c r="N137" s="41"/>
      <c r="O137" s="41"/>
      <c r="P137" s="41"/>
      <c r="Q137" s="41"/>
      <c r="R137" s="41"/>
      <c r="S137" s="41"/>
      <c r="T137" s="41"/>
    </row>
    <row r="138" spans="2:20" ht="15.5" x14ac:dyDescent="0.35">
      <c r="B138" s="41"/>
      <c r="C138" s="41"/>
      <c r="D138" s="41"/>
      <c r="E138" s="41"/>
      <c r="F138" s="41"/>
      <c r="G138" s="41"/>
      <c r="H138" s="41"/>
      <c r="I138" s="41"/>
      <c r="J138" s="41"/>
      <c r="K138" s="41"/>
      <c r="L138" s="41"/>
      <c r="M138" s="41"/>
      <c r="N138" s="41"/>
      <c r="O138" s="41"/>
      <c r="P138" s="41"/>
      <c r="Q138" s="41"/>
      <c r="R138" s="41"/>
      <c r="S138" s="41"/>
      <c r="T138" s="41"/>
    </row>
    <row r="139" spans="2:20" ht="15.5" x14ac:dyDescent="0.35">
      <c r="B139" s="41"/>
      <c r="C139" s="41"/>
      <c r="D139" s="41"/>
      <c r="E139" s="41"/>
      <c r="F139" s="41"/>
      <c r="G139" s="41"/>
      <c r="H139" s="41"/>
      <c r="I139" s="41"/>
      <c r="J139" s="41"/>
      <c r="K139" s="41"/>
      <c r="L139" s="41"/>
      <c r="M139" s="41"/>
      <c r="N139" s="41"/>
      <c r="O139" s="41"/>
      <c r="P139" s="41"/>
      <c r="Q139" s="41"/>
      <c r="R139" s="41"/>
      <c r="S139" s="41"/>
      <c r="T139" s="41"/>
    </row>
    <row r="140" spans="2:20" ht="15.5" x14ac:dyDescent="0.35">
      <c r="B140" s="41"/>
      <c r="C140" s="41"/>
      <c r="D140" s="41"/>
      <c r="E140" s="41"/>
      <c r="F140" s="41"/>
      <c r="G140" s="41"/>
      <c r="H140" s="41"/>
      <c r="I140" s="41"/>
      <c r="J140" s="41"/>
      <c r="K140" s="41"/>
      <c r="L140" s="41"/>
      <c r="M140" s="41"/>
      <c r="N140" s="41"/>
      <c r="O140" s="41"/>
      <c r="P140" s="41"/>
      <c r="Q140" s="41"/>
      <c r="R140" s="41"/>
      <c r="S140" s="41"/>
      <c r="T140" s="41"/>
    </row>
    <row r="141" spans="2:20" ht="15.5" x14ac:dyDescent="0.35">
      <c r="B141" s="41"/>
      <c r="C141" s="41"/>
      <c r="D141" s="41"/>
      <c r="E141" s="41"/>
      <c r="F141" s="41"/>
      <c r="G141" s="41"/>
      <c r="H141" s="41"/>
      <c r="I141" s="41"/>
      <c r="J141" s="41"/>
      <c r="K141" s="41"/>
      <c r="L141" s="41"/>
      <c r="M141" s="41"/>
      <c r="N141" s="41"/>
      <c r="O141" s="41"/>
      <c r="P141" s="41"/>
      <c r="Q141" s="41"/>
      <c r="R141" s="41"/>
      <c r="S141" s="41"/>
      <c r="T141" s="41"/>
    </row>
    <row r="142" spans="2:20" ht="15.5" x14ac:dyDescent="0.35">
      <c r="B142" s="41"/>
      <c r="C142" s="41"/>
      <c r="D142" s="41"/>
      <c r="E142" s="41"/>
      <c r="F142" s="41"/>
      <c r="G142" s="41"/>
      <c r="H142" s="41"/>
      <c r="I142" s="41"/>
      <c r="J142" s="41"/>
      <c r="K142" s="41"/>
      <c r="L142" s="41"/>
      <c r="M142" s="41"/>
      <c r="N142" s="41"/>
      <c r="O142" s="41"/>
      <c r="P142" s="41"/>
      <c r="Q142" s="41"/>
      <c r="R142" s="41"/>
      <c r="S142" s="41"/>
      <c r="T142" s="41"/>
    </row>
    <row r="143" spans="2:20" ht="15.5" x14ac:dyDescent="0.35">
      <c r="B143" s="41"/>
      <c r="C143" s="41"/>
      <c r="D143" s="41"/>
      <c r="E143" s="41"/>
      <c r="F143" s="41"/>
      <c r="G143" s="41"/>
      <c r="H143" s="41"/>
      <c r="I143" s="41"/>
      <c r="J143" s="41"/>
      <c r="K143" s="41"/>
      <c r="L143" s="41"/>
      <c r="M143" s="41"/>
      <c r="N143" s="41"/>
      <c r="O143" s="41"/>
      <c r="P143" s="41"/>
      <c r="Q143" s="41"/>
      <c r="R143" s="41"/>
      <c r="S143" s="41"/>
      <c r="T143" s="41"/>
    </row>
    <row r="144" spans="2:20" ht="15.5" x14ac:dyDescent="0.35">
      <c r="B144" s="41"/>
      <c r="C144" s="41"/>
      <c r="D144" s="41"/>
      <c r="E144" s="41"/>
      <c r="F144" s="41"/>
      <c r="G144" s="41"/>
      <c r="H144" s="41"/>
      <c r="I144" s="41"/>
      <c r="J144" s="41"/>
      <c r="K144" s="41"/>
      <c r="L144" s="41"/>
      <c r="M144" s="41"/>
      <c r="N144" s="41"/>
      <c r="O144" s="41"/>
      <c r="P144" s="41"/>
      <c r="Q144" s="41"/>
      <c r="R144" s="41"/>
      <c r="S144" s="41"/>
      <c r="T144" s="41"/>
    </row>
    <row r="145" spans="2:20" ht="15.5" x14ac:dyDescent="0.35">
      <c r="B145" s="41"/>
      <c r="C145" s="41"/>
      <c r="D145" s="41"/>
      <c r="E145" s="41"/>
      <c r="F145" s="41"/>
      <c r="G145" s="41"/>
      <c r="H145" s="41"/>
      <c r="I145" s="41"/>
      <c r="J145" s="41"/>
      <c r="K145" s="41"/>
      <c r="L145" s="41"/>
      <c r="M145" s="41"/>
      <c r="N145" s="41"/>
      <c r="O145" s="41"/>
      <c r="P145" s="41"/>
      <c r="Q145" s="41"/>
      <c r="R145" s="41"/>
      <c r="S145" s="41"/>
      <c r="T145" s="41"/>
    </row>
    <row r="146" spans="2:20" ht="15.5" x14ac:dyDescent="0.35">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7" zoomScale="86" zoomScaleNormal="86" workbookViewId="0">
      <selection activeCell="C35" sqref="C35"/>
    </sheetView>
  </sheetViews>
  <sheetFormatPr defaultColWidth="9.1796875" defaultRowHeight="12.5" outlineLevelRow="2" x14ac:dyDescent="0.25"/>
  <cols>
    <col min="1" max="1" width="10.54296875" style="81" customWidth="1"/>
    <col min="2" max="2" width="9.1796875" style="81"/>
    <col min="3" max="3" width="60.453125" style="81" customWidth="1"/>
    <col min="4" max="4" width="13.81640625" style="81" customWidth="1"/>
    <col min="5" max="5" width="13.1796875" style="81" customWidth="1"/>
    <col min="6" max="7" width="9.1796875" style="81"/>
    <col min="8" max="8" width="12.7265625" style="81" customWidth="1"/>
    <col min="9" max="9" width="10.81640625" style="81" customWidth="1"/>
    <col min="10" max="10" width="11.1796875" style="81" customWidth="1"/>
    <col min="11" max="11" width="11.453125" style="81" customWidth="1"/>
    <col min="12" max="12" width="11.1796875" style="81" customWidth="1"/>
    <col min="13" max="13" width="11.26953125" style="81" customWidth="1"/>
    <col min="14" max="16384" width="9.1796875" style="81"/>
  </cols>
  <sheetData>
    <row r="2" spans="1:15" ht="20.5" x14ac:dyDescent="0.45">
      <c r="A2" s="82"/>
      <c r="B2" s="83" t="s">
        <v>10</v>
      </c>
      <c r="C2" s="84" t="str">
        <f>Titullapa!$B$6</f>
        <v>Speciālista konsultācija</v>
      </c>
    </row>
    <row r="3" spans="1:15" ht="20.5" x14ac:dyDescent="0.45">
      <c r="A3" s="82"/>
      <c r="B3" s="83" t="s">
        <v>11</v>
      </c>
      <c r="C3" s="84" t="str">
        <f>Saturs!C13</f>
        <v>V Modulis: Pakalpojumu izmaksas</v>
      </c>
    </row>
    <row r="4" spans="1:15" ht="20.5" x14ac:dyDescent="0.45">
      <c r="A4" s="82"/>
      <c r="B4" s="129" t="s">
        <v>12</v>
      </c>
      <c r="C4" s="84"/>
    </row>
    <row r="5" spans="1:15" ht="20.5" x14ac:dyDescent="0.45">
      <c r="A5" s="82"/>
      <c r="B5" s="82"/>
      <c r="C5" s="82"/>
    </row>
    <row r="6" spans="1:15" ht="20.5" x14ac:dyDescent="0.45">
      <c r="A6" s="82"/>
      <c r="B6" s="88" t="s">
        <v>14</v>
      </c>
      <c r="C6" s="82"/>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c r="D11" s="41"/>
      <c r="E11" s="41"/>
      <c r="F11" s="41"/>
      <c r="G11" s="41"/>
      <c r="H11" s="41"/>
      <c r="I11" s="41"/>
      <c r="J11" s="41"/>
      <c r="K11" s="41"/>
      <c r="L11" s="41"/>
      <c r="M11" s="41"/>
      <c r="N11" s="41"/>
      <c r="O11" s="41"/>
    </row>
    <row r="12" spans="1:15" ht="13" thickBot="1" x14ac:dyDescent="0.3"/>
    <row r="13" spans="1:15" ht="15" customHeight="1" x14ac:dyDescent="0.25">
      <c r="C13" s="333" t="s">
        <v>280</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13" x14ac:dyDescent="0.25">
      <c r="C17" s="336"/>
      <c r="D17" s="337"/>
      <c r="E17" s="337"/>
      <c r="F17" s="337"/>
      <c r="G17" s="337"/>
      <c r="H17" s="337"/>
      <c r="I17" s="337"/>
      <c r="J17" s="337"/>
      <c r="K17" s="338"/>
    </row>
    <row r="18" spans="2:13" ht="49.9" customHeight="1" thickBot="1" x14ac:dyDescent="0.3">
      <c r="C18" s="339"/>
      <c r="D18" s="340"/>
      <c r="E18" s="340"/>
      <c r="F18" s="340"/>
      <c r="G18" s="340"/>
      <c r="H18" s="340"/>
      <c r="I18" s="340"/>
      <c r="J18" s="340"/>
      <c r="K18" s="341"/>
    </row>
    <row r="20" spans="2:13" ht="18" thickBot="1" x14ac:dyDescent="0.4">
      <c r="B20" s="92" t="s">
        <v>281</v>
      </c>
      <c r="C20" s="201"/>
      <c r="D20" s="41"/>
      <c r="E20" s="41"/>
      <c r="F20" s="41"/>
      <c r="G20" s="41"/>
      <c r="H20" s="41"/>
      <c r="I20" s="41"/>
      <c r="J20" s="41"/>
      <c r="K20" s="41"/>
      <c r="L20" s="41"/>
      <c r="M20" s="41"/>
    </row>
    <row r="21" spans="2:13" ht="67.5" customHeight="1" thickBot="1" x14ac:dyDescent="0.4">
      <c r="B21" s="41"/>
      <c r="C21" s="41"/>
      <c r="D21" s="41"/>
      <c r="E21" s="41"/>
      <c r="F21" s="41"/>
      <c r="G21" s="41"/>
      <c r="H21" s="41"/>
      <c r="I21" s="113" t="s">
        <v>95</v>
      </c>
      <c r="J21" s="235" t="s">
        <v>96</v>
      </c>
      <c r="K21" s="235" t="s">
        <v>97</v>
      </c>
      <c r="L21" s="235" t="s">
        <v>98</v>
      </c>
      <c r="M21" s="236" t="s">
        <v>99</v>
      </c>
    </row>
    <row r="22" spans="2:13" ht="18" thickBot="1" x14ac:dyDescent="0.4">
      <c r="B22" s="41"/>
      <c r="C22" s="41"/>
      <c r="D22" s="41"/>
      <c r="E22" s="41"/>
      <c r="F22" s="41"/>
      <c r="G22" s="41"/>
      <c r="H22" s="149" t="s">
        <v>86</v>
      </c>
      <c r="I22" s="62">
        <f>SUM(I31:I80)</f>
        <v>0</v>
      </c>
      <c r="J22" s="63">
        <f t="shared" ref="J22:M22" si="0">SUM(J31:J80)</f>
        <v>0</v>
      </c>
      <c r="K22" s="63">
        <f t="shared" si="0"/>
        <v>0</v>
      </c>
      <c r="L22" s="63">
        <f t="shared" si="0"/>
        <v>0</v>
      </c>
      <c r="M22" s="64">
        <f t="shared" si="0"/>
        <v>5.51</v>
      </c>
    </row>
    <row r="23" spans="2:13" ht="15.5" x14ac:dyDescent="0.35">
      <c r="B23" s="41"/>
      <c r="C23" s="41"/>
      <c r="D23" s="41"/>
      <c r="E23" s="41"/>
      <c r="F23" s="41"/>
      <c r="G23" s="41"/>
      <c r="H23" s="41"/>
      <c r="I23" s="41"/>
      <c r="J23" s="41"/>
      <c r="K23" s="41"/>
      <c r="L23" s="41"/>
      <c r="M23" s="41"/>
    </row>
    <row r="24" spans="2:13" ht="16" thickBot="1" x14ac:dyDescent="0.4">
      <c r="B24" s="41"/>
      <c r="C24" s="41"/>
      <c r="D24" s="41"/>
      <c r="E24" s="41"/>
      <c r="F24" s="41"/>
      <c r="G24" s="41"/>
      <c r="H24" s="41"/>
      <c r="I24" s="41"/>
      <c r="J24" s="41"/>
      <c r="K24" s="41"/>
      <c r="L24" s="41"/>
      <c r="M24" s="41"/>
    </row>
    <row r="25" spans="2:13" ht="15.5" x14ac:dyDescent="0.35">
      <c r="B25" s="375" t="s">
        <v>66</v>
      </c>
      <c r="C25" s="353" t="s">
        <v>196</v>
      </c>
      <c r="D25" s="353" t="s">
        <v>197</v>
      </c>
      <c r="E25" s="353" t="s">
        <v>92</v>
      </c>
      <c r="F25" s="353" t="s">
        <v>111</v>
      </c>
      <c r="G25" s="353" t="s">
        <v>94</v>
      </c>
      <c r="H25" s="391" t="s">
        <v>75</v>
      </c>
      <c r="I25" s="390" t="s">
        <v>112</v>
      </c>
      <c r="J25" s="382"/>
      <c r="K25" s="382"/>
      <c r="L25" s="382"/>
      <c r="M25" s="383"/>
    </row>
    <row r="26" spans="2:13" ht="15.5" x14ac:dyDescent="0.25">
      <c r="B26" s="381"/>
      <c r="C26" s="378"/>
      <c r="D26" s="378"/>
      <c r="E26" s="378"/>
      <c r="F26" s="378"/>
      <c r="G26" s="378"/>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5" x14ac:dyDescent="0.25">
      <c r="B27" s="381"/>
      <c r="C27" s="378"/>
      <c r="D27" s="378"/>
      <c r="E27" s="378"/>
      <c r="F27" s="378"/>
      <c r="G27" s="378"/>
      <c r="H27" s="392"/>
      <c r="I27" s="243">
        <f>'Cenas aprēķins'!E21</f>
        <v>1</v>
      </c>
      <c r="J27" s="205">
        <f>'Cenas aprēķins'!F21</f>
        <v>0</v>
      </c>
      <c r="K27" s="205">
        <f>'Cenas aprēķins'!G21</f>
        <v>24</v>
      </c>
      <c r="L27" s="205">
        <f>'Cenas aprēķins'!H21</f>
        <v>167</v>
      </c>
      <c r="M27" s="206">
        <f>'Cenas aprēķins'!I21</f>
        <v>1</v>
      </c>
    </row>
    <row r="28" spans="2:13" ht="16" thickBot="1" x14ac:dyDescent="0.3">
      <c r="B28" s="159">
        <v>1</v>
      </c>
      <c r="C28" s="160">
        <v>2</v>
      </c>
      <c r="D28" s="160">
        <v>3</v>
      </c>
      <c r="E28" s="160">
        <v>4</v>
      </c>
      <c r="F28" s="160">
        <v>5</v>
      </c>
      <c r="G28" s="160">
        <v>6</v>
      </c>
      <c r="H28" s="244">
        <v>7</v>
      </c>
      <c r="I28" s="207">
        <v>8</v>
      </c>
      <c r="J28" s="208">
        <v>9</v>
      </c>
      <c r="K28" s="208">
        <v>10</v>
      </c>
      <c r="L28" s="208">
        <v>11</v>
      </c>
      <c r="M28" s="209">
        <v>12</v>
      </c>
    </row>
    <row r="29" spans="2:13" s="248" customFormat="1" ht="31" outlineLevel="1" x14ac:dyDescent="0.35">
      <c r="B29" s="245">
        <v>0</v>
      </c>
      <c r="C29" s="246" t="s">
        <v>201</v>
      </c>
      <c r="D29" s="247" t="s">
        <v>199</v>
      </c>
      <c r="E29" s="246" t="s">
        <v>202</v>
      </c>
      <c r="F29" s="305">
        <v>10</v>
      </c>
      <c r="G29" s="246">
        <v>4</v>
      </c>
      <c r="H29" s="65">
        <f>F29*G29</f>
        <v>40</v>
      </c>
      <c r="I29" s="66" t="str">
        <f>IF('Cenas aprēķins'!$E$22="Jā",IFERROR(ROUND(IF($D29="Par reizi",$F29,$H29/$L$27*I$27),2),""),"")</f>
        <v/>
      </c>
      <c r="J29" s="65" t="str">
        <f>IF('Cenas aprēķins'!$F$22="Jā",IFERROR(ROUND(IF($D29="Par reizi",$F29,$H29/$L$27*J$27),2),""),"")</f>
        <v/>
      </c>
      <c r="K29" s="65" t="str">
        <f>IF('Cenas aprēķins'!$G$22="Jā",IFERROR(ROUND(IF($D29="Par reizi",$F29,$H29/$L$27*K$27),2),""),"")</f>
        <v/>
      </c>
      <c r="L29" s="65" t="str">
        <f>IF('Cenas aprēķins'!$H$22="Jā",H29,"")</f>
        <v/>
      </c>
      <c r="M29" s="67">
        <f>IF('Cenas aprēķins'!$I$22="Jā",IFERROR(ROUND(IF($D29="Par reizi",$F29,$H29/$L$27*M$27),2),""),"")</f>
        <v>10</v>
      </c>
    </row>
    <row r="30" spans="2:13" s="248" customFormat="1" ht="31" outlineLevel="1" x14ac:dyDescent="0.35">
      <c r="B30" s="245">
        <v>0</v>
      </c>
      <c r="C30" s="246" t="s">
        <v>233</v>
      </c>
      <c r="D30" s="247" t="s">
        <v>200</v>
      </c>
      <c r="E30" s="246" t="s">
        <v>232</v>
      </c>
      <c r="F30" s="305">
        <v>200</v>
      </c>
      <c r="G30" s="246">
        <v>1</v>
      </c>
      <c r="H30" s="65">
        <f>F30*G30</f>
        <v>200</v>
      </c>
      <c r="I30" s="66" t="str">
        <f>IF('Cenas aprēķins'!$E$22="Jā",IFERROR(ROUND(IF($D30="Par reizi",$F30,$H30/$L$27*I$27),2),""),"")</f>
        <v/>
      </c>
      <c r="J30" s="65" t="str">
        <f>IF('Cenas aprēķins'!$F$22="Jā",IFERROR(ROUND(IF($D30="Par reizi",$F30,$H30/$L$27*J$27),2),""),"")</f>
        <v/>
      </c>
      <c r="K30" s="65" t="str">
        <f>IF('Cenas aprēķins'!$G$22="Jā",IFERROR(ROUND(IF($D30="Par reizi",$F30,$H30/$L$27*K$27),2),""),"")</f>
        <v/>
      </c>
      <c r="L30" s="65" t="str">
        <f>IF('Cenas aprēķins'!$H$22="Jā",H30,"")</f>
        <v/>
      </c>
      <c r="M30" s="67">
        <f>IF('Cenas aprēķins'!$I$22="Jā",IFERROR(ROUND(IF($D30="Par reizi",$F30,$H30/$L$27*M$27),2),""),"")</f>
        <v>1.2</v>
      </c>
    </row>
    <row r="31" spans="2:13" ht="15.5" outlineLevel="1" x14ac:dyDescent="0.35">
      <c r="B31" s="110">
        <v>1</v>
      </c>
      <c r="C31" s="184" t="s">
        <v>321</v>
      </c>
      <c r="D31" s="186" t="s">
        <v>200</v>
      </c>
      <c r="E31" s="184" t="s">
        <v>322</v>
      </c>
      <c r="F31" s="306">
        <v>420</v>
      </c>
      <c r="G31" s="184">
        <v>1</v>
      </c>
      <c r="H31" s="57">
        <f>F31*G31</f>
        <v>420</v>
      </c>
      <c r="I31" s="30" t="str">
        <f>IF('Cenas aprēķins'!$E$22="Jā",IFERROR(ROUND(IF($D31="Par reizi",$F31,$H31/$L$27*I$27),2),""),"")</f>
        <v/>
      </c>
      <c r="J31" s="31" t="str">
        <f>IF('Cenas aprēķins'!$F$22="Jā",IFERROR(ROUND(IF($D31="Par reizi",$F31,$H31/$L$27*J$27),2),""),"")</f>
        <v/>
      </c>
      <c r="K31" s="31" t="str">
        <f>IF('Cenas aprēķins'!$G$22="Jā",IFERROR(ROUND(IF($D31="Par reizi",$F31,$H31/$L$27*K$27),2),""),"")</f>
        <v/>
      </c>
      <c r="L31" s="31" t="str">
        <f>IF('Cenas aprēķins'!$H$22="Jā",H31,"")</f>
        <v/>
      </c>
      <c r="M31" s="32">
        <f>IF('Cenas aprēķins'!$I$22="Jā",IFERROR(ROUND(IF($D31="Par reizi",$F31,$H31/$L$27*M$27),2),""),"")</f>
        <v>2.5099999999999998</v>
      </c>
    </row>
    <row r="32" spans="2:13" ht="15.5" outlineLevel="1" x14ac:dyDescent="0.35">
      <c r="B32" s="110">
        <v>2</v>
      </c>
      <c r="C32" s="184" t="s">
        <v>323</v>
      </c>
      <c r="D32" s="186" t="s">
        <v>199</v>
      </c>
      <c r="E32" s="184" t="s">
        <v>324</v>
      </c>
      <c r="F32" s="306">
        <v>3</v>
      </c>
      <c r="G32" s="184">
        <v>1</v>
      </c>
      <c r="H32" s="57">
        <f t="shared" ref="H32:H80" si="1">F32*G32</f>
        <v>3</v>
      </c>
      <c r="I32" s="30" t="str">
        <f>IF('Cenas aprēķins'!$E$22="Jā",IFERROR(ROUND(IF($D32="Par reizi",$F32,$H32/$L$27*I$27),2),""),"")</f>
        <v/>
      </c>
      <c r="J32" s="31" t="str">
        <f>IF('Cenas aprēķins'!$F$22="Jā",IFERROR(ROUND(IF($D32="Par reizi",$F32,$H32/$L$27*J$27),2),""),"")</f>
        <v/>
      </c>
      <c r="K32" s="31" t="str">
        <f>IF('Cenas aprēķins'!$G$22="Jā",IFERROR(ROUND(IF($D32="Par reizi",$F32,$H32/$L$27*K$27),2),""),"")</f>
        <v/>
      </c>
      <c r="L32" s="31" t="str">
        <f>IF('Cenas aprēķins'!$H$22="Jā",H32,"")</f>
        <v/>
      </c>
      <c r="M32" s="32">
        <f>IF('Cenas aprēķins'!$I$22="Jā",IFERROR(ROUND(IF($D32="Par reizi",$F32,$H32/$L$27*M$27),2),""),"")</f>
        <v>3</v>
      </c>
    </row>
    <row r="33" spans="2:13" ht="15.5" outlineLevel="1" x14ac:dyDescent="0.35">
      <c r="B33" s="110">
        <v>3</v>
      </c>
      <c r="C33" s="184"/>
      <c r="D33" s="186"/>
      <c r="E33" s="184"/>
      <c r="F33" s="306"/>
      <c r="G33" s="184"/>
      <c r="H33" s="57">
        <f t="shared" si="1"/>
        <v>0</v>
      </c>
      <c r="I33" s="30" t="str">
        <f>IF('Cenas aprēķins'!$E$22="Jā",IFERROR(ROUND(IF($D33="Par reizi",$F33,$H33/$L$27*I$27),2),""),"")</f>
        <v/>
      </c>
      <c r="J33" s="31" t="str">
        <f>IF('Cenas aprēķins'!$F$22="Jā",IFERROR(ROUND(IF($D33="Par reizi",$F33,$H33/$L$27*J$27),2),""),"")</f>
        <v/>
      </c>
      <c r="K33" s="31" t="str">
        <f>IF('Cenas aprēķins'!$G$22="Jā",IFERROR(ROUND(IF($D33="Par reizi",$F33,$H33/$L$27*K$27),2),""),"")</f>
        <v/>
      </c>
      <c r="L33" s="31" t="str">
        <f>IF('Cenas aprēķins'!$H$22="Jā",H33,"")</f>
        <v/>
      </c>
      <c r="M33" s="32">
        <f>IF('Cenas aprēķins'!$I$22="Jā",IFERROR(ROUND(IF($D33="Par reizi",$F33,$H33/$L$27*M$27),2),""),"")</f>
        <v>0</v>
      </c>
    </row>
    <row r="34" spans="2:13" ht="15.5" outlineLevel="1" x14ac:dyDescent="0.35">
      <c r="B34" s="110">
        <v>4</v>
      </c>
      <c r="C34" s="184"/>
      <c r="D34" s="186"/>
      <c r="E34" s="184"/>
      <c r="F34" s="306"/>
      <c r="G34" s="184"/>
      <c r="H34" s="57">
        <f t="shared" si="1"/>
        <v>0</v>
      </c>
      <c r="I34" s="30" t="str">
        <f>IF('Cenas aprēķins'!$E$22="Jā",IFERROR(ROUND(IF($D34="Par reizi",$F34,$H34/$L$27*I$27),2),""),"")</f>
        <v/>
      </c>
      <c r="J34" s="31" t="str">
        <f>IF('Cenas aprēķins'!$F$22="Jā",IFERROR(ROUND(IF($D34="Par reizi",$F34,$H34/$L$27*J$27),2),""),"")</f>
        <v/>
      </c>
      <c r="K34" s="31" t="str">
        <f>IF('Cenas aprēķins'!$G$22="Jā",IFERROR(ROUND(IF($D34="Par reizi",$F34,$H34/$L$27*K$27),2),""),"")</f>
        <v/>
      </c>
      <c r="L34" s="31" t="str">
        <f>IF('Cenas aprēķins'!$H$22="Jā",H34,"")</f>
        <v/>
      </c>
      <c r="M34" s="32">
        <f>IF('Cenas aprēķins'!$I$22="Jā",IFERROR(ROUND(IF($D34="Par reizi",$F34,$H34/$L$27*M$27),2),""),"")</f>
        <v>0</v>
      </c>
    </row>
    <row r="35" spans="2:13" ht="15.5" outlineLevel="1" x14ac:dyDescent="0.35">
      <c r="B35" s="110">
        <v>5</v>
      </c>
      <c r="C35" s="184"/>
      <c r="D35" s="186"/>
      <c r="E35" s="184"/>
      <c r="F35" s="306"/>
      <c r="G35" s="184"/>
      <c r="H35" s="57">
        <f t="shared" si="1"/>
        <v>0</v>
      </c>
      <c r="I35" s="30" t="str">
        <f>IF('Cenas aprēķins'!$E$22="Jā",IFERROR(ROUND(IF($D35="Par reizi",$F35,$H35/$L$27*I$27),2),""),"")</f>
        <v/>
      </c>
      <c r="J35" s="31" t="str">
        <f>IF('Cenas aprēķins'!$F$22="Jā",IFERROR(ROUND(IF($D35="Par reizi",$F35,$H35/$L$27*J$27),2),""),"")</f>
        <v/>
      </c>
      <c r="K35" s="31" t="str">
        <f>IF('Cenas aprēķins'!$G$22="Jā",IFERROR(ROUND(IF($D35="Par reizi",$F35,$H35/$L$27*K$27),2),""),"")</f>
        <v/>
      </c>
      <c r="L35" s="31" t="str">
        <f>IF('Cenas aprēķins'!$H$22="Jā",H35,"")</f>
        <v/>
      </c>
      <c r="M35" s="32">
        <f>IF('Cenas aprēķins'!$I$22="Jā",IFERROR(ROUND(IF($D35="Par reizi",$F35,$H35/$L$27*M$27),2),""),"")</f>
        <v>0</v>
      </c>
    </row>
    <row r="36" spans="2:13" ht="15.5" outlineLevel="1" x14ac:dyDescent="0.35">
      <c r="B36" s="110">
        <v>6</v>
      </c>
      <c r="C36" s="184"/>
      <c r="D36" s="186"/>
      <c r="E36" s="184"/>
      <c r="F36" s="306"/>
      <c r="G36" s="184"/>
      <c r="H36" s="57">
        <f t="shared" si="1"/>
        <v>0</v>
      </c>
      <c r="I36" s="30" t="str">
        <f>IF('Cenas aprēķins'!$E$22="Jā",IFERROR(ROUND(IF($D36="Par reizi",$F36,$H36/$L$27*I$27),2),""),"")</f>
        <v/>
      </c>
      <c r="J36" s="31" t="str">
        <f>IF('Cenas aprēķins'!$F$22="Jā",IFERROR(ROUND(IF($D36="Par reizi",$F36,$H36/$L$27*J$27),2),""),"")</f>
        <v/>
      </c>
      <c r="K36" s="31" t="str">
        <f>IF('Cenas aprēķins'!$G$22="Jā",IFERROR(ROUND(IF($D36="Par reizi",$F36,$H36/$L$27*K$27),2),""),"")</f>
        <v/>
      </c>
      <c r="L36" s="31" t="str">
        <f>IF('Cenas aprēķins'!$H$22="Jā",H36,"")</f>
        <v/>
      </c>
      <c r="M36" s="32">
        <f>IF('Cenas aprēķins'!$I$22="Jā",IFERROR(ROUND(IF($D36="Par reizi",$F36,$H36/$L$27*M$27),2),""),"")</f>
        <v>0</v>
      </c>
    </row>
    <row r="37" spans="2:13" ht="15.5" outlineLevel="1" x14ac:dyDescent="0.35">
      <c r="B37" s="110">
        <v>7</v>
      </c>
      <c r="C37" s="184"/>
      <c r="D37" s="186"/>
      <c r="E37" s="184"/>
      <c r="F37" s="306"/>
      <c r="G37" s="184"/>
      <c r="H37" s="57">
        <f t="shared" si="1"/>
        <v>0</v>
      </c>
      <c r="I37" s="30" t="str">
        <f>IF('Cenas aprēķins'!$E$22="Jā",IFERROR(ROUND(IF($D37="Par reizi",$F37,$H37/$L$27*I$27),2),""),"")</f>
        <v/>
      </c>
      <c r="J37" s="31" t="str">
        <f>IF('Cenas aprēķins'!$F$22="Jā",IFERROR(ROUND(IF($D37="Par reizi",$F37,$H37/$L$27*J$27),2),""),"")</f>
        <v/>
      </c>
      <c r="K37" s="31" t="str">
        <f>IF('Cenas aprēķins'!$G$22="Jā",IFERROR(ROUND(IF($D37="Par reizi",$F37,$H37/$L$27*K$27),2),""),"")</f>
        <v/>
      </c>
      <c r="L37" s="31" t="str">
        <f>IF('Cenas aprēķins'!$H$22="Jā",H37,"")</f>
        <v/>
      </c>
      <c r="M37" s="32">
        <f>IF('Cenas aprēķins'!$I$22="Jā",IFERROR(ROUND(IF($D37="Par reizi",$F37,$H37/$L$27*M$27),2),""),"")</f>
        <v>0</v>
      </c>
    </row>
    <row r="38" spans="2:13" ht="15.5" outlineLevel="1" x14ac:dyDescent="0.35">
      <c r="B38" s="110">
        <v>8</v>
      </c>
      <c r="C38" s="184"/>
      <c r="D38" s="186"/>
      <c r="E38" s="184"/>
      <c r="F38" s="306"/>
      <c r="G38" s="184"/>
      <c r="H38" s="57">
        <f t="shared" si="1"/>
        <v>0</v>
      </c>
      <c r="I38" s="30" t="str">
        <f>IF('Cenas aprēķins'!$E$22="Jā",IFERROR(ROUND(IF($D38="Par reizi",$F38,$H38/$L$27*I$27),2),""),"")</f>
        <v/>
      </c>
      <c r="J38" s="31" t="str">
        <f>IF('Cenas aprēķins'!$F$22="Jā",IFERROR(ROUND(IF($D38="Par reizi",$F38,$H38/$L$27*J$27),2),""),"")</f>
        <v/>
      </c>
      <c r="K38" s="31" t="str">
        <f>IF('Cenas aprēķins'!$G$22="Jā",IFERROR(ROUND(IF($D38="Par reizi",$F38,$H38/$L$27*K$27),2),""),"")</f>
        <v/>
      </c>
      <c r="L38" s="31" t="str">
        <f>IF('Cenas aprēķins'!$H$22="Jā",H38,"")</f>
        <v/>
      </c>
      <c r="M38" s="32">
        <f>IF('Cenas aprēķins'!$I$22="Jā",IFERROR(ROUND(IF($D38="Par reizi",$F38,$H38/$L$27*M$27),2),""),"")</f>
        <v>0</v>
      </c>
    </row>
    <row r="39" spans="2:13" ht="15.5" outlineLevel="1" x14ac:dyDescent="0.35">
      <c r="B39" s="110">
        <v>9</v>
      </c>
      <c r="C39" s="184"/>
      <c r="D39" s="186"/>
      <c r="E39" s="184"/>
      <c r="F39" s="306"/>
      <c r="G39" s="184"/>
      <c r="H39" s="57">
        <f t="shared" si="1"/>
        <v>0</v>
      </c>
      <c r="I39" s="30" t="str">
        <f>IF('Cenas aprēķins'!$E$22="Jā",IFERROR(ROUND(IF($D39="Par reizi",$F39,$H39/$L$27*I$27),2),""),"")</f>
        <v/>
      </c>
      <c r="J39" s="31" t="str">
        <f>IF('Cenas aprēķins'!$F$22="Jā",IFERROR(ROUND(IF($D39="Par reizi",$F39,$H39/$L$27*J$27),2),""),"")</f>
        <v/>
      </c>
      <c r="K39" s="31" t="str">
        <f>IF('Cenas aprēķins'!$G$22="Jā",IFERROR(ROUND(IF($D39="Par reizi",$F39,$H39/$L$27*K$27),2),""),"")</f>
        <v/>
      </c>
      <c r="L39" s="31" t="str">
        <f>IF('Cenas aprēķins'!$H$22="Jā",H39,"")</f>
        <v/>
      </c>
      <c r="M39" s="32">
        <f>IF('Cenas aprēķins'!$I$22="Jā",IFERROR(ROUND(IF($D39="Par reizi",$F39,$H39/$L$27*M$27),2),""),"")</f>
        <v>0</v>
      </c>
    </row>
    <row r="40" spans="2:13" ht="15.5" outlineLevel="1" x14ac:dyDescent="0.35">
      <c r="B40" s="110">
        <v>10</v>
      </c>
      <c r="C40" s="184"/>
      <c r="D40" s="186"/>
      <c r="E40" s="184"/>
      <c r="F40" s="306"/>
      <c r="G40" s="184"/>
      <c r="H40" s="57">
        <f t="shared" si="1"/>
        <v>0</v>
      </c>
      <c r="I40" s="30" t="str">
        <f>IF('Cenas aprēķins'!$E$22="Jā",IFERROR(ROUND(IF($D40="Par reizi",$F40,$H40/$L$27*I$27),2),""),"")</f>
        <v/>
      </c>
      <c r="J40" s="31" t="str">
        <f>IF('Cenas aprēķins'!$F$22="Jā",IFERROR(ROUND(IF($D40="Par reizi",$F40,$H40/$L$27*J$27),2),""),"")</f>
        <v/>
      </c>
      <c r="K40" s="31" t="str">
        <f>IF('Cenas aprēķins'!$G$22="Jā",IFERROR(ROUND(IF($D40="Par reizi",$F40,$H40/$L$27*K$27),2),""),"")</f>
        <v/>
      </c>
      <c r="L40" s="31" t="str">
        <f>IF('Cenas aprēķins'!$H$22="Jā",H40,"")</f>
        <v/>
      </c>
      <c r="M40" s="32">
        <f>IF('Cenas aprēķins'!$I$22="Jā",IFERROR(ROUND(IF($D40="Par reizi",$F40,$H40/$L$27*M$27),2),""),"")</f>
        <v>0</v>
      </c>
    </row>
    <row r="41" spans="2:13" ht="15.5" outlineLevel="2" x14ac:dyDescent="0.35">
      <c r="B41" s="110">
        <v>11</v>
      </c>
      <c r="C41" s="184"/>
      <c r="D41" s="186"/>
      <c r="E41" s="184"/>
      <c r="F41" s="306"/>
      <c r="G41" s="184"/>
      <c r="H41" s="57">
        <f t="shared" si="1"/>
        <v>0</v>
      </c>
      <c r="I41" s="30" t="str">
        <f>IF('Cenas aprēķins'!$E$22="Jā",IFERROR(ROUND(IF($D41="Par reizi",$F41,$H41/$L$27*I$27),2),""),"")</f>
        <v/>
      </c>
      <c r="J41" s="31" t="str">
        <f>IF('Cenas aprēķins'!$F$22="Jā",IFERROR(ROUND(IF($D41="Par reizi",$F41,$H41/$L$27*J$27),2),""),"")</f>
        <v/>
      </c>
      <c r="K41" s="31" t="str">
        <f>IF('Cenas aprēķins'!$G$22="Jā",IFERROR(ROUND(IF($D41="Par reizi",$F41,$H41/$L$27*K$27),2),""),"")</f>
        <v/>
      </c>
      <c r="L41" s="31" t="str">
        <f>IF('Cenas aprēķins'!$H$22="Jā",H41,"")</f>
        <v/>
      </c>
      <c r="M41" s="32">
        <f>IF('Cenas aprēķins'!$I$22="Jā",IFERROR(ROUND(IF($D41="Par reizi",$F41,$H41/$L$27*M$27),2),""),"")</f>
        <v>0</v>
      </c>
    </row>
    <row r="42" spans="2:13" ht="15.5" outlineLevel="2" x14ac:dyDescent="0.35">
      <c r="B42" s="110">
        <v>12</v>
      </c>
      <c r="C42" s="184"/>
      <c r="D42" s="186"/>
      <c r="E42" s="184"/>
      <c r="F42" s="306"/>
      <c r="G42" s="184"/>
      <c r="H42" s="57">
        <f t="shared" si="1"/>
        <v>0</v>
      </c>
      <c r="I42" s="30" t="str">
        <f>IF('Cenas aprēķins'!$E$22="Jā",IFERROR(ROUND(IF($D42="Par reizi",$F42,$H42/$L$27*I$27),2),""),"")</f>
        <v/>
      </c>
      <c r="J42" s="31" t="str">
        <f>IF('Cenas aprēķins'!$F$22="Jā",IFERROR(ROUND(IF($D42="Par reizi",$F42,$H42/$L$27*J$27),2),""),"")</f>
        <v/>
      </c>
      <c r="K42" s="31" t="str">
        <f>IF('Cenas aprēķins'!$G$22="Jā",IFERROR(ROUND(IF($D42="Par reizi",$F42,$H42/$L$27*K$27),2),""),"")</f>
        <v/>
      </c>
      <c r="L42" s="31" t="str">
        <f>IF('Cenas aprēķins'!$H$22="Jā",H42,"")</f>
        <v/>
      </c>
      <c r="M42" s="32">
        <f>IF('Cenas aprēķins'!$I$22="Jā",IFERROR(ROUND(IF($D42="Par reizi",$F42,$H42/$L$27*M$27),2),""),"")</f>
        <v>0</v>
      </c>
    </row>
    <row r="43" spans="2:13" ht="15.5" outlineLevel="2" x14ac:dyDescent="0.35">
      <c r="B43" s="110">
        <v>13</v>
      </c>
      <c r="C43" s="184"/>
      <c r="D43" s="186"/>
      <c r="E43" s="184"/>
      <c r="F43" s="306"/>
      <c r="G43" s="184"/>
      <c r="H43" s="57">
        <f t="shared" si="1"/>
        <v>0</v>
      </c>
      <c r="I43" s="30" t="str">
        <f>IF('Cenas aprēķins'!$E$22="Jā",IFERROR(ROUND(IF($D43="Par reizi",$F43,$H43/$L$27*I$27),2),""),"")</f>
        <v/>
      </c>
      <c r="J43" s="31" t="str">
        <f>IF('Cenas aprēķins'!$F$22="Jā",IFERROR(ROUND(IF($D43="Par reizi",$F43,$H43/$L$27*J$27),2),""),"")</f>
        <v/>
      </c>
      <c r="K43" s="31" t="str">
        <f>IF('Cenas aprēķins'!$G$22="Jā",IFERROR(ROUND(IF($D43="Par reizi",$F43,$H43/$L$27*K$27),2),""),"")</f>
        <v/>
      </c>
      <c r="L43" s="31" t="str">
        <f>IF('Cenas aprēķins'!$H$22="Jā",H43,"")</f>
        <v/>
      </c>
      <c r="M43" s="32">
        <f>IF('Cenas aprēķins'!$I$22="Jā",IFERROR(ROUND(IF($D43="Par reizi",$F43,$H43/$L$27*M$27),2),""),"")</f>
        <v>0</v>
      </c>
    </row>
    <row r="44" spans="2:13" ht="15.5" outlineLevel="2" x14ac:dyDescent="0.35">
      <c r="B44" s="110">
        <v>14</v>
      </c>
      <c r="C44" s="184"/>
      <c r="D44" s="186"/>
      <c r="E44" s="184"/>
      <c r="F44" s="306"/>
      <c r="G44" s="184"/>
      <c r="H44" s="57">
        <f t="shared" si="1"/>
        <v>0</v>
      </c>
      <c r="I44" s="30" t="str">
        <f>IF('Cenas aprēķins'!$E$22="Jā",IFERROR(ROUND(IF($D44="Par reizi",$F44,$H44/$L$27*I$27),2),""),"")</f>
        <v/>
      </c>
      <c r="J44" s="31" t="str">
        <f>IF('Cenas aprēķins'!$F$22="Jā",IFERROR(ROUND(IF($D44="Par reizi",$F44,$H44/$L$27*J$27),2),""),"")</f>
        <v/>
      </c>
      <c r="K44" s="31" t="str">
        <f>IF('Cenas aprēķins'!$G$22="Jā",IFERROR(ROUND(IF($D44="Par reizi",$F44,$H44/$L$27*K$27),2),""),"")</f>
        <v/>
      </c>
      <c r="L44" s="31" t="str">
        <f>IF('Cenas aprēķins'!$H$22="Jā",H44,"")</f>
        <v/>
      </c>
      <c r="M44" s="32">
        <f>IF('Cenas aprēķins'!$I$22="Jā",IFERROR(ROUND(IF($D44="Par reizi",$F44,$H44/$L$27*M$27),2),""),"")</f>
        <v>0</v>
      </c>
    </row>
    <row r="45" spans="2:13" ht="15.5" outlineLevel="2" x14ac:dyDescent="0.35">
      <c r="B45" s="110">
        <v>15</v>
      </c>
      <c r="C45" s="184"/>
      <c r="D45" s="186"/>
      <c r="E45" s="184"/>
      <c r="F45" s="306"/>
      <c r="G45" s="184"/>
      <c r="H45" s="57">
        <f t="shared" si="1"/>
        <v>0</v>
      </c>
      <c r="I45" s="30" t="str">
        <f>IF('Cenas aprēķins'!$E$22="Jā",IFERROR(ROUND(IF($D45="Par reizi",$F45,$H45/$L$27*I$27),2),""),"")</f>
        <v/>
      </c>
      <c r="J45" s="31" t="str">
        <f>IF('Cenas aprēķins'!$F$22="Jā",IFERROR(ROUND(IF($D45="Par reizi",$F45,$H45/$L$27*J$27),2),""),"")</f>
        <v/>
      </c>
      <c r="K45" s="31" t="str">
        <f>IF('Cenas aprēķins'!$G$22="Jā",IFERROR(ROUND(IF($D45="Par reizi",$F45,$H45/$L$27*K$27),2),""),"")</f>
        <v/>
      </c>
      <c r="L45" s="31" t="str">
        <f>IF('Cenas aprēķins'!$H$22="Jā",H45,"")</f>
        <v/>
      </c>
      <c r="M45" s="32">
        <f>IF('Cenas aprēķins'!$I$22="Jā",IFERROR(ROUND(IF($D45="Par reizi",$F45,$H45/$L$27*M$27),2),""),"")</f>
        <v>0</v>
      </c>
    </row>
    <row r="46" spans="2:13" ht="15.5" outlineLevel="2" x14ac:dyDescent="0.35">
      <c r="B46" s="110">
        <v>16</v>
      </c>
      <c r="C46" s="184"/>
      <c r="D46" s="186"/>
      <c r="E46" s="184"/>
      <c r="F46" s="306"/>
      <c r="G46" s="184"/>
      <c r="H46" s="57">
        <f t="shared" si="1"/>
        <v>0</v>
      </c>
      <c r="I46" s="30" t="str">
        <f>IF('Cenas aprēķins'!$E$22="Jā",IFERROR(ROUND(IF($D46="Par reizi",$F46,$H46/$L$27*I$27),2),""),"")</f>
        <v/>
      </c>
      <c r="J46" s="31" t="str">
        <f>IF('Cenas aprēķins'!$F$22="Jā",IFERROR(ROUND(IF($D46="Par reizi",$F46,$H46/$L$27*J$27),2),""),"")</f>
        <v/>
      </c>
      <c r="K46" s="31" t="str">
        <f>IF('Cenas aprēķins'!$G$22="Jā",IFERROR(ROUND(IF($D46="Par reizi",$F46,$H46/$L$27*K$27),2),""),"")</f>
        <v/>
      </c>
      <c r="L46" s="31" t="str">
        <f>IF('Cenas aprēķins'!$H$22="Jā",H46,"")</f>
        <v/>
      </c>
      <c r="M46" s="32">
        <f>IF('Cenas aprēķins'!$I$22="Jā",IFERROR(ROUND(IF($D46="Par reizi",$F46,$H46/$L$27*M$27),2),""),"")</f>
        <v>0</v>
      </c>
    </row>
    <row r="47" spans="2:13" ht="15.5" outlineLevel="2" x14ac:dyDescent="0.35">
      <c r="B47" s="110">
        <v>17</v>
      </c>
      <c r="C47" s="184"/>
      <c r="D47" s="186"/>
      <c r="E47" s="184"/>
      <c r="F47" s="306"/>
      <c r="G47" s="184"/>
      <c r="H47" s="57">
        <f t="shared" si="1"/>
        <v>0</v>
      </c>
      <c r="I47" s="30" t="str">
        <f>IF('Cenas aprēķins'!$E$22="Jā",IFERROR(ROUND(IF($D47="Par reizi",$F47,$H47/$L$27*I$27),2),""),"")</f>
        <v/>
      </c>
      <c r="J47" s="31" t="str">
        <f>IF('Cenas aprēķins'!$F$22="Jā",IFERROR(ROUND(IF($D47="Par reizi",$F47,$H47/$L$27*J$27),2),""),"")</f>
        <v/>
      </c>
      <c r="K47" s="31" t="str">
        <f>IF('Cenas aprēķins'!$G$22="Jā",IFERROR(ROUND(IF($D47="Par reizi",$F47,$H47/$L$27*K$27),2),""),"")</f>
        <v/>
      </c>
      <c r="L47" s="31" t="str">
        <f>IF('Cenas aprēķins'!$H$22="Jā",H47,"")</f>
        <v/>
      </c>
      <c r="M47" s="32">
        <f>IF('Cenas aprēķins'!$I$22="Jā",IFERROR(ROUND(IF($D47="Par reizi",$F47,$H47/$L$27*M$27),2),""),"")</f>
        <v>0</v>
      </c>
    </row>
    <row r="48" spans="2:13" ht="15.5" outlineLevel="2" x14ac:dyDescent="0.35">
      <c r="B48" s="110">
        <v>18</v>
      </c>
      <c r="C48" s="184"/>
      <c r="D48" s="186"/>
      <c r="E48" s="184"/>
      <c r="F48" s="306"/>
      <c r="G48" s="184"/>
      <c r="H48" s="57">
        <f t="shared" si="1"/>
        <v>0</v>
      </c>
      <c r="I48" s="30" t="str">
        <f>IF('Cenas aprēķins'!$E$22="Jā",IFERROR(ROUND(IF($D48="Par reizi",$F48,$H48/$L$27*I$27),2),""),"")</f>
        <v/>
      </c>
      <c r="J48" s="31" t="str">
        <f>IF('Cenas aprēķins'!$F$22="Jā",IFERROR(ROUND(IF($D48="Par reizi",$F48,$H48/$L$27*J$27),2),""),"")</f>
        <v/>
      </c>
      <c r="K48" s="31" t="str">
        <f>IF('Cenas aprēķins'!$G$22="Jā",IFERROR(ROUND(IF($D48="Par reizi",$F48,$H48/$L$27*K$27),2),""),"")</f>
        <v/>
      </c>
      <c r="L48" s="31" t="str">
        <f>IF('Cenas aprēķins'!$H$22="Jā",H48,"")</f>
        <v/>
      </c>
      <c r="M48" s="32">
        <f>IF('Cenas aprēķins'!$I$22="Jā",IFERROR(ROUND(IF($D48="Par reizi",$F48,$H48/$L$27*M$27),2),""),"")</f>
        <v>0</v>
      </c>
    </row>
    <row r="49" spans="2:13" ht="15.5" outlineLevel="2" x14ac:dyDescent="0.35">
      <c r="B49" s="110">
        <v>19</v>
      </c>
      <c r="C49" s="184"/>
      <c r="D49" s="186"/>
      <c r="E49" s="184"/>
      <c r="F49" s="306"/>
      <c r="G49" s="184"/>
      <c r="H49" s="57">
        <f t="shared" si="1"/>
        <v>0</v>
      </c>
      <c r="I49" s="30" t="str">
        <f>IF('Cenas aprēķins'!$E$22="Jā",IFERROR(ROUND(IF($D49="Par reizi",$F49,$H49/$L$27*I$27),2),""),"")</f>
        <v/>
      </c>
      <c r="J49" s="31" t="str">
        <f>IF('Cenas aprēķins'!$F$22="Jā",IFERROR(ROUND(IF($D49="Par reizi",$F49,$H49/$L$27*J$27),2),""),"")</f>
        <v/>
      </c>
      <c r="K49" s="31" t="str">
        <f>IF('Cenas aprēķins'!$G$22="Jā",IFERROR(ROUND(IF($D49="Par reizi",$F49,$H49/$L$27*K$27),2),""),"")</f>
        <v/>
      </c>
      <c r="L49" s="31" t="str">
        <f>IF('Cenas aprēķins'!$H$22="Jā",H49,"")</f>
        <v/>
      </c>
      <c r="M49" s="32">
        <f>IF('Cenas aprēķins'!$I$22="Jā",IFERROR(ROUND(IF($D49="Par reizi",$F49,$H49/$L$27*M$27),2),""),"")</f>
        <v>0</v>
      </c>
    </row>
    <row r="50" spans="2:13" ht="15.5" outlineLevel="1" x14ac:dyDescent="0.35">
      <c r="B50" s="110">
        <v>20</v>
      </c>
      <c r="C50" s="184"/>
      <c r="D50" s="186"/>
      <c r="E50" s="184"/>
      <c r="F50" s="306"/>
      <c r="G50" s="184"/>
      <c r="H50" s="57">
        <f t="shared" si="1"/>
        <v>0</v>
      </c>
      <c r="I50" s="30" t="str">
        <f>IF('Cenas aprēķins'!$E$22="Jā",IFERROR(ROUND(IF($D50="Par reizi",$F50,$H50/$L$27*I$27),2),""),"")</f>
        <v/>
      </c>
      <c r="J50" s="31" t="str">
        <f>IF('Cenas aprēķins'!$F$22="Jā",IFERROR(ROUND(IF($D50="Par reizi",$F50,$H50/$L$27*J$27),2),""),"")</f>
        <v/>
      </c>
      <c r="K50" s="31" t="str">
        <f>IF('Cenas aprēķins'!$G$22="Jā",IFERROR(ROUND(IF($D50="Par reizi",$F50,$H50/$L$27*K$27),2),""),"")</f>
        <v/>
      </c>
      <c r="L50" s="31" t="str">
        <f>IF('Cenas aprēķins'!$H$22="Jā",H50,"")</f>
        <v/>
      </c>
      <c r="M50" s="32">
        <f>IF('Cenas aprēķins'!$I$22="Jā",IFERROR(ROUND(IF($D50="Par reizi",$F50,$H50/$L$27*M$27),2),""),"")</f>
        <v>0</v>
      </c>
    </row>
    <row r="51" spans="2:13" ht="15.5" outlineLevel="2" x14ac:dyDescent="0.35">
      <c r="B51" s="110">
        <v>21</v>
      </c>
      <c r="C51" s="184"/>
      <c r="D51" s="186"/>
      <c r="E51" s="184"/>
      <c r="F51" s="306"/>
      <c r="G51" s="184"/>
      <c r="H51" s="57">
        <f t="shared" si="1"/>
        <v>0</v>
      </c>
      <c r="I51" s="30" t="str">
        <f>IF('Cenas aprēķins'!$E$22="Jā",IFERROR(ROUND(IF($D51="Par reizi",$F51,$H51/$L$27*I$27),2),""),"")</f>
        <v/>
      </c>
      <c r="J51" s="31" t="str">
        <f>IF('Cenas aprēķins'!$F$22="Jā",IFERROR(ROUND(IF($D51="Par reizi",$F51,$H51/$L$27*J$27),2),""),"")</f>
        <v/>
      </c>
      <c r="K51" s="31" t="str">
        <f>IF('Cenas aprēķins'!$G$22="Jā",IFERROR(ROUND(IF($D51="Par reizi",$F51,$H51/$L$27*K$27),2),""),"")</f>
        <v/>
      </c>
      <c r="L51" s="31" t="str">
        <f>IF('Cenas aprēķins'!$H$22="Jā",H51,"")</f>
        <v/>
      </c>
      <c r="M51" s="32">
        <f>IF('Cenas aprēķins'!$I$22="Jā",IFERROR(ROUND(IF($D51="Par reizi",$F51,$H51/$L$27*M$27),2),""),"")</f>
        <v>0</v>
      </c>
    </row>
    <row r="52" spans="2:13" ht="15.5" outlineLevel="2" x14ac:dyDescent="0.35">
      <c r="B52" s="110">
        <v>22</v>
      </c>
      <c r="C52" s="184"/>
      <c r="D52" s="186"/>
      <c r="E52" s="184"/>
      <c r="F52" s="306"/>
      <c r="G52" s="184"/>
      <c r="H52" s="57">
        <f t="shared" si="1"/>
        <v>0</v>
      </c>
      <c r="I52" s="30" t="str">
        <f>IF('Cenas aprēķins'!$E$22="Jā",IFERROR(ROUND(IF($D52="Par reizi",$F52,$H52/$L$27*I$27),2),""),"")</f>
        <v/>
      </c>
      <c r="J52" s="31" t="str">
        <f>IF('Cenas aprēķins'!$F$22="Jā",IFERROR(ROUND(IF($D52="Par reizi",$F52,$H52/$L$27*J$27),2),""),"")</f>
        <v/>
      </c>
      <c r="K52" s="31" t="str">
        <f>IF('Cenas aprēķins'!$G$22="Jā",IFERROR(ROUND(IF($D52="Par reizi",$F52,$H52/$L$27*K$27),2),""),"")</f>
        <v/>
      </c>
      <c r="L52" s="31" t="str">
        <f>IF('Cenas aprēķins'!$H$22="Jā",H52,"")</f>
        <v/>
      </c>
      <c r="M52" s="32">
        <f>IF('Cenas aprēķins'!$I$22="Jā",IFERROR(ROUND(IF($D52="Par reizi",$F52,$H52/$L$27*M$27),2),""),"")</f>
        <v>0</v>
      </c>
    </row>
    <row r="53" spans="2:13" ht="15.5" outlineLevel="2" x14ac:dyDescent="0.35">
      <c r="B53" s="110">
        <v>23</v>
      </c>
      <c r="C53" s="184"/>
      <c r="D53" s="186"/>
      <c r="E53" s="184"/>
      <c r="F53" s="306"/>
      <c r="G53" s="184"/>
      <c r="H53" s="57">
        <f t="shared" si="1"/>
        <v>0</v>
      </c>
      <c r="I53" s="30" t="str">
        <f>IF('Cenas aprēķins'!$E$22="Jā",IFERROR(ROUND(IF($D53="Par reizi",$F53,$H53/$L$27*I$27),2),""),"")</f>
        <v/>
      </c>
      <c r="J53" s="31" t="str">
        <f>IF('Cenas aprēķins'!$F$22="Jā",IFERROR(ROUND(IF($D53="Par reizi",$F53,$H53/$L$27*J$27),2),""),"")</f>
        <v/>
      </c>
      <c r="K53" s="31" t="str">
        <f>IF('Cenas aprēķins'!$G$22="Jā",IFERROR(ROUND(IF($D53="Par reizi",$F53,$H53/$L$27*K$27),2),""),"")</f>
        <v/>
      </c>
      <c r="L53" s="31" t="str">
        <f>IF('Cenas aprēķins'!$H$22="Jā",H53,"")</f>
        <v/>
      </c>
      <c r="M53" s="32">
        <f>IF('Cenas aprēķins'!$I$22="Jā",IFERROR(ROUND(IF($D53="Par reizi",$F53,$H53/$L$27*M$27),2),""),"")</f>
        <v>0</v>
      </c>
    </row>
    <row r="54" spans="2:13" ht="15.5" outlineLevel="2" x14ac:dyDescent="0.35">
      <c r="B54" s="110">
        <v>24</v>
      </c>
      <c r="C54" s="184"/>
      <c r="D54" s="186"/>
      <c r="E54" s="184"/>
      <c r="F54" s="306"/>
      <c r="G54" s="184"/>
      <c r="H54" s="57">
        <f t="shared" si="1"/>
        <v>0</v>
      </c>
      <c r="I54" s="30" t="str">
        <f>IF('Cenas aprēķins'!$E$22="Jā",IFERROR(ROUND(IF($D54="Par reizi",$F54,$H54/$L$27*I$27),2),""),"")</f>
        <v/>
      </c>
      <c r="J54" s="31" t="str">
        <f>IF('Cenas aprēķins'!$F$22="Jā",IFERROR(ROUND(IF($D54="Par reizi",$F54,$H54/$L$27*J$27),2),""),"")</f>
        <v/>
      </c>
      <c r="K54" s="31" t="str">
        <f>IF('Cenas aprēķins'!$G$22="Jā",IFERROR(ROUND(IF($D54="Par reizi",$F54,$H54/$L$27*K$27),2),""),"")</f>
        <v/>
      </c>
      <c r="L54" s="31" t="str">
        <f>IF('Cenas aprēķins'!$H$22="Jā",H54,"")</f>
        <v/>
      </c>
      <c r="M54" s="32">
        <f>IF('Cenas aprēķins'!$I$22="Jā",IFERROR(ROUND(IF($D54="Par reizi",$F54,$H54/$L$27*M$27),2),""),"")</f>
        <v>0</v>
      </c>
    </row>
    <row r="55" spans="2:13" ht="15.5" outlineLevel="2" x14ac:dyDescent="0.35">
      <c r="B55" s="110">
        <v>25</v>
      </c>
      <c r="C55" s="184"/>
      <c r="D55" s="186"/>
      <c r="E55" s="184"/>
      <c r="F55" s="306"/>
      <c r="G55" s="184"/>
      <c r="H55" s="57">
        <f t="shared" si="1"/>
        <v>0</v>
      </c>
      <c r="I55" s="30" t="str">
        <f>IF('Cenas aprēķins'!$E$22="Jā",IFERROR(ROUND(IF($D55="Par reizi",$F55,$H55/$L$27*I$27),2),""),"")</f>
        <v/>
      </c>
      <c r="J55" s="31" t="str">
        <f>IF('Cenas aprēķins'!$F$22="Jā",IFERROR(ROUND(IF($D55="Par reizi",$F55,$H55/$L$27*J$27),2),""),"")</f>
        <v/>
      </c>
      <c r="K55" s="31" t="str">
        <f>IF('Cenas aprēķins'!$G$22="Jā",IFERROR(ROUND(IF($D55="Par reizi",$F55,$H55/$L$27*K$27),2),""),"")</f>
        <v/>
      </c>
      <c r="L55" s="31" t="str">
        <f>IF('Cenas aprēķins'!$H$22="Jā",H55,"")</f>
        <v/>
      </c>
      <c r="M55" s="32">
        <f>IF('Cenas aprēķins'!$I$22="Jā",IFERROR(ROUND(IF($D55="Par reizi",$F55,$H55/$L$27*M$27),2),""),"")</f>
        <v>0</v>
      </c>
    </row>
    <row r="56" spans="2:13" ht="15.5" outlineLevel="2" x14ac:dyDescent="0.35">
      <c r="B56" s="110">
        <v>26</v>
      </c>
      <c r="C56" s="184"/>
      <c r="D56" s="186"/>
      <c r="E56" s="184"/>
      <c r="F56" s="306"/>
      <c r="G56" s="184"/>
      <c r="H56" s="57">
        <f t="shared" si="1"/>
        <v>0</v>
      </c>
      <c r="I56" s="30" t="str">
        <f>IF('Cenas aprēķins'!$E$22="Jā",IFERROR(ROUND(IF($D56="Par reizi",$F56,$H56/$L$27*I$27),2),""),"")</f>
        <v/>
      </c>
      <c r="J56" s="31" t="str">
        <f>IF('Cenas aprēķins'!$F$22="Jā",IFERROR(ROUND(IF($D56="Par reizi",$F56,$H56/$L$27*J$27),2),""),"")</f>
        <v/>
      </c>
      <c r="K56" s="31" t="str">
        <f>IF('Cenas aprēķins'!$G$22="Jā",IFERROR(ROUND(IF($D56="Par reizi",$F56,$H56/$L$27*K$27),2),""),"")</f>
        <v/>
      </c>
      <c r="L56" s="31" t="str">
        <f>IF('Cenas aprēķins'!$H$22="Jā",H56,"")</f>
        <v/>
      </c>
      <c r="M56" s="32">
        <f>IF('Cenas aprēķins'!$I$22="Jā",IFERROR(ROUND(IF($D56="Par reizi",$F56,$H56/$L$27*M$27),2),""),"")</f>
        <v>0</v>
      </c>
    </row>
    <row r="57" spans="2:13" ht="15.5" outlineLevel="2" x14ac:dyDescent="0.35">
      <c r="B57" s="110">
        <v>27</v>
      </c>
      <c r="C57" s="184"/>
      <c r="D57" s="186"/>
      <c r="E57" s="184"/>
      <c r="F57" s="306"/>
      <c r="G57" s="184"/>
      <c r="H57" s="57">
        <f t="shared" si="1"/>
        <v>0</v>
      </c>
      <c r="I57" s="30" t="str">
        <f>IF('Cenas aprēķins'!$E$22="Jā",IFERROR(ROUND(IF($D57="Par reizi",$F57,$H57/$L$27*I$27),2),""),"")</f>
        <v/>
      </c>
      <c r="J57" s="31" t="str">
        <f>IF('Cenas aprēķins'!$F$22="Jā",IFERROR(ROUND(IF($D57="Par reizi",$F57,$H57/$L$27*J$27),2),""),"")</f>
        <v/>
      </c>
      <c r="K57" s="31" t="str">
        <f>IF('Cenas aprēķins'!$G$22="Jā",IFERROR(ROUND(IF($D57="Par reizi",$F57,$H57/$L$27*K$27),2),""),"")</f>
        <v/>
      </c>
      <c r="L57" s="31" t="str">
        <f>IF('Cenas aprēķins'!$H$22="Jā",H57,"")</f>
        <v/>
      </c>
      <c r="M57" s="32">
        <f>IF('Cenas aprēķins'!$I$22="Jā",IFERROR(ROUND(IF($D57="Par reizi",$F57,$H57/$L$27*M$27),2),""),"")</f>
        <v>0</v>
      </c>
    </row>
    <row r="58" spans="2:13" ht="15.5" outlineLevel="2" x14ac:dyDescent="0.35">
      <c r="B58" s="110">
        <v>28</v>
      </c>
      <c r="C58" s="184"/>
      <c r="D58" s="186"/>
      <c r="E58" s="184"/>
      <c r="F58" s="306"/>
      <c r="G58" s="184"/>
      <c r="H58" s="57">
        <f t="shared" si="1"/>
        <v>0</v>
      </c>
      <c r="I58" s="30" t="str">
        <f>IF('Cenas aprēķins'!$E$22="Jā",IFERROR(ROUND(IF($D58="Par reizi",$F58,$H58/$L$27*I$27),2),""),"")</f>
        <v/>
      </c>
      <c r="J58" s="31" t="str">
        <f>IF('Cenas aprēķins'!$F$22="Jā",IFERROR(ROUND(IF($D58="Par reizi",$F58,$H58/$L$27*J$27),2),""),"")</f>
        <v/>
      </c>
      <c r="K58" s="31" t="str">
        <f>IF('Cenas aprēķins'!$G$22="Jā",IFERROR(ROUND(IF($D58="Par reizi",$F58,$H58/$L$27*K$27),2),""),"")</f>
        <v/>
      </c>
      <c r="L58" s="31" t="str">
        <f>IF('Cenas aprēķins'!$H$22="Jā",H58,"")</f>
        <v/>
      </c>
      <c r="M58" s="32">
        <f>IF('Cenas aprēķins'!$I$22="Jā",IFERROR(ROUND(IF($D58="Par reizi",$F58,$H58/$L$27*M$27),2),""),"")</f>
        <v>0</v>
      </c>
    </row>
    <row r="59" spans="2:13" ht="15.5" outlineLevel="2" x14ac:dyDescent="0.35">
      <c r="B59" s="110">
        <v>29</v>
      </c>
      <c r="C59" s="184"/>
      <c r="D59" s="186"/>
      <c r="E59" s="184"/>
      <c r="F59" s="306"/>
      <c r="G59" s="184"/>
      <c r="H59" s="57">
        <f t="shared" si="1"/>
        <v>0</v>
      </c>
      <c r="I59" s="30" t="str">
        <f>IF('Cenas aprēķins'!$E$22="Jā",IFERROR(ROUND(IF($D59="Par reizi",$F59,$H59/$L$27*I$27),2),""),"")</f>
        <v/>
      </c>
      <c r="J59" s="31" t="str">
        <f>IF('Cenas aprēķins'!$F$22="Jā",IFERROR(ROUND(IF($D59="Par reizi",$F59,$H59/$L$27*J$27),2),""),"")</f>
        <v/>
      </c>
      <c r="K59" s="31" t="str">
        <f>IF('Cenas aprēķins'!$G$22="Jā",IFERROR(ROUND(IF($D59="Par reizi",$F59,$H59/$L$27*K$27),2),""),"")</f>
        <v/>
      </c>
      <c r="L59" s="31" t="str">
        <f>IF('Cenas aprēķins'!$H$22="Jā",H59,"")</f>
        <v/>
      </c>
      <c r="M59" s="32">
        <f>IF('Cenas aprēķins'!$I$22="Jā",IFERROR(ROUND(IF($D59="Par reizi",$F59,$H59/$L$27*M$27),2),""),"")</f>
        <v>0</v>
      </c>
    </row>
    <row r="60" spans="2:13" ht="15.5" outlineLevel="1" x14ac:dyDescent="0.35">
      <c r="B60" s="110">
        <v>30</v>
      </c>
      <c r="C60" s="184"/>
      <c r="D60" s="186"/>
      <c r="E60" s="184"/>
      <c r="F60" s="306"/>
      <c r="G60" s="184"/>
      <c r="H60" s="57">
        <f t="shared" si="1"/>
        <v>0</v>
      </c>
      <c r="I60" s="30" t="str">
        <f>IF('Cenas aprēķins'!$E$22="Jā",IFERROR(ROUND(IF($D60="Par reizi",$F60,$H60/$L$27*I$27),2),""),"")</f>
        <v/>
      </c>
      <c r="J60" s="31" t="str">
        <f>IF('Cenas aprēķins'!$F$22="Jā",IFERROR(ROUND(IF($D60="Par reizi",$F60,$H60/$L$27*J$27),2),""),"")</f>
        <v/>
      </c>
      <c r="K60" s="31" t="str">
        <f>IF('Cenas aprēķins'!$G$22="Jā",IFERROR(ROUND(IF($D60="Par reizi",$F60,$H60/$L$27*K$27),2),""),"")</f>
        <v/>
      </c>
      <c r="L60" s="31" t="str">
        <f>IF('Cenas aprēķins'!$H$22="Jā",H60,"")</f>
        <v/>
      </c>
      <c r="M60" s="32">
        <f>IF('Cenas aprēķins'!$I$22="Jā",IFERROR(ROUND(IF($D60="Par reizi",$F60,$H60/$L$27*M$27),2),""),"")</f>
        <v>0</v>
      </c>
    </row>
    <row r="61" spans="2:13" ht="15.5" outlineLevel="2" x14ac:dyDescent="0.35">
      <c r="B61" s="110">
        <v>31</v>
      </c>
      <c r="C61" s="184"/>
      <c r="D61" s="186"/>
      <c r="E61" s="184"/>
      <c r="F61" s="306"/>
      <c r="G61" s="184"/>
      <c r="H61" s="57">
        <f t="shared" si="1"/>
        <v>0</v>
      </c>
      <c r="I61" s="30" t="str">
        <f>IF('Cenas aprēķins'!$E$22="Jā",IFERROR(ROUND(IF($D61="Par reizi",$F61,$H61/$L$27*I$27),2),""),"")</f>
        <v/>
      </c>
      <c r="J61" s="31" t="str">
        <f>IF('Cenas aprēķins'!$F$22="Jā",IFERROR(ROUND(IF($D61="Par reizi",$F61,$H61/$L$27*J$27),2),""),"")</f>
        <v/>
      </c>
      <c r="K61" s="31" t="str">
        <f>IF('Cenas aprēķins'!$G$22="Jā",IFERROR(ROUND(IF($D61="Par reizi",$F61,$H61/$L$27*K$27),2),""),"")</f>
        <v/>
      </c>
      <c r="L61" s="31" t="str">
        <f>IF('Cenas aprēķins'!$H$22="Jā",H61,"")</f>
        <v/>
      </c>
      <c r="M61" s="32">
        <f>IF('Cenas aprēķins'!$I$22="Jā",IFERROR(ROUND(IF($D61="Par reizi",$F61,$H61/$L$27*M$27),2),""),"")</f>
        <v>0</v>
      </c>
    </row>
    <row r="62" spans="2:13" ht="15.5" outlineLevel="2" x14ac:dyDescent="0.35">
      <c r="B62" s="110">
        <v>32</v>
      </c>
      <c r="C62" s="184"/>
      <c r="D62" s="186"/>
      <c r="E62" s="184"/>
      <c r="F62" s="306"/>
      <c r="G62" s="184"/>
      <c r="H62" s="57">
        <f t="shared" si="1"/>
        <v>0</v>
      </c>
      <c r="I62" s="30" t="str">
        <f>IF('Cenas aprēķins'!$E$22="Jā",IFERROR(ROUND(IF($D62="Par reizi",$F62,$H62/$L$27*I$27),2),""),"")</f>
        <v/>
      </c>
      <c r="J62" s="31" t="str">
        <f>IF('Cenas aprēķins'!$F$22="Jā",IFERROR(ROUND(IF($D62="Par reizi",$F62,$H62/$L$27*J$27),2),""),"")</f>
        <v/>
      </c>
      <c r="K62" s="31" t="str">
        <f>IF('Cenas aprēķins'!$G$22="Jā",IFERROR(ROUND(IF($D62="Par reizi",$F62,$H62/$L$27*K$27),2),""),"")</f>
        <v/>
      </c>
      <c r="L62" s="31" t="str">
        <f>IF('Cenas aprēķins'!$H$22="Jā",H62,"")</f>
        <v/>
      </c>
      <c r="M62" s="32">
        <f>IF('Cenas aprēķins'!$I$22="Jā",IFERROR(ROUND(IF($D62="Par reizi",$F62,$H62/$L$27*M$27),2),""),"")</f>
        <v>0</v>
      </c>
    </row>
    <row r="63" spans="2:13" ht="15.5" outlineLevel="2" x14ac:dyDescent="0.35">
      <c r="B63" s="110">
        <v>33</v>
      </c>
      <c r="C63" s="184"/>
      <c r="D63" s="186"/>
      <c r="E63" s="184"/>
      <c r="F63" s="306"/>
      <c r="G63" s="184"/>
      <c r="H63" s="57">
        <f t="shared" si="1"/>
        <v>0</v>
      </c>
      <c r="I63" s="30" t="str">
        <f>IF('Cenas aprēķins'!$E$22="Jā",IFERROR(ROUND(IF($D63="Par reizi",$F63,$H63/$L$27*I$27),2),""),"")</f>
        <v/>
      </c>
      <c r="J63" s="31" t="str">
        <f>IF('Cenas aprēķins'!$F$22="Jā",IFERROR(ROUND(IF($D63="Par reizi",$F63,$H63/$L$27*J$27),2),""),"")</f>
        <v/>
      </c>
      <c r="K63" s="31" t="str">
        <f>IF('Cenas aprēķins'!$G$22="Jā",IFERROR(ROUND(IF($D63="Par reizi",$F63,$H63/$L$27*K$27),2),""),"")</f>
        <v/>
      </c>
      <c r="L63" s="31" t="str">
        <f>IF('Cenas aprēķins'!$H$22="Jā",H63,"")</f>
        <v/>
      </c>
      <c r="M63" s="32">
        <f>IF('Cenas aprēķins'!$I$22="Jā",IFERROR(ROUND(IF($D63="Par reizi",$F63,$H63/$L$27*M$27),2),""),"")</f>
        <v>0</v>
      </c>
    </row>
    <row r="64" spans="2:13" ht="15.5" outlineLevel="2" x14ac:dyDescent="0.35">
      <c r="B64" s="110">
        <v>34</v>
      </c>
      <c r="C64" s="184"/>
      <c r="D64" s="186"/>
      <c r="E64" s="184"/>
      <c r="F64" s="306"/>
      <c r="G64" s="184"/>
      <c r="H64" s="57">
        <f t="shared" si="1"/>
        <v>0</v>
      </c>
      <c r="I64" s="30" t="str">
        <f>IF('Cenas aprēķins'!$E$22="Jā",IFERROR(ROUND(IF($D64="Par reizi",$F64,$H64/$L$27*I$27),2),""),"")</f>
        <v/>
      </c>
      <c r="J64" s="31" t="str">
        <f>IF('Cenas aprēķins'!$F$22="Jā",IFERROR(ROUND(IF($D64="Par reizi",$F64,$H64/$L$27*J$27),2),""),"")</f>
        <v/>
      </c>
      <c r="K64" s="31" t="str">
        <f>IF('Cenas aprēķins'!$G$22="Jā",IFERROR(ROUND(IF($D64="Par reizi",$F64,$H64/$L$27*K$27),2),""),"")</f>
        <v/>
      </c>
      <c r="L64" s="31" t="str">
        <f>IF('Cenas aprēķins'!$H$22="Jā",H64,"")</f>
        <v/>
      </c>
      <c r="M64" s="32">
        <f>IF('Cenas aprēķins'!$I$22="Jā",IFERROR(ROUND(IF($D64="Par reizi",$F64,$H64/$L$27*M$27),2),""),"")</f>
        <v>0</v>
      </c>
    </row>
    <row r="65" spans="2:13" ht="15.5" outlineLevel="2" x14ac:dyDescent="0.35">
      <c r="B65" s="110">
        <v>35</v>
      </c>
      <c r="C65" s="184"/>
      <c r="D65" s="186"/>
      <c r="E65" s="184"/>
      <c r="F65" s="306"/>
      <c r="G65" s="184"/>
      <c r="H65" s="57">
        <f t="shared" si="1"/>
        <v>0</v>
      </c>
      <c r="I65" s="30" t="str">
        <f>IF('Cenas aprēķins'!$E$22="Jā",IFERROR(ROUND(IF($D65="Par reizi",$F65,$H65/$L$27*I$27),2),""),"")</f>
        <v/>
      </c>
      <c r="J65" s="31" t="str">
        <f>IF('Cenas aprēķins'!$F$22="Jā",IFERROR(ROUND(IF($D65="Par reizi",$F65,$H65/$L$27*J$27),2),""),"")</f>
        <v/>
      </c>
      <c r="K65" s="31" t="str">
        <f>IF('Cenas aprēķins'!$G$22="Jā",IFERROR(ROUND(IF($D65="Par reizi",$F65,$H65/$L$27*K$27),2),""),"")</f>
        <v/>
      </c>
      <c r="L65" s="31" t="str">
        <f>IF('Cenas aprēķins'!$H$22="Jā",H65,"")</f>
        <v/>
      </c>
      <c r="M65" s="32">
        <f>IF('Cenas aprēķins'!$I$22="Jā",IFERROR(ROUND(IF($D65="Par reizi",$F65,$H65/$L$27*M$27),2),""),"")</f>
        <v>0</v>
      </c>
    </row>
    <row r="66" spans="2:13" ht="15.5" outlineLevel="2" x14ac:dyDescent="0.35">
      <c r="B66" s="110">
        <v>36</v>
      </c>
      <c r="C66" s="184"/>
      <c r="D66" s="186"/>
      <c r="E66" s="184"/>
      <c r="F66" s="306"/>
      <c r="G66" s="184"/>
      <c r="H66" s="57">
        <f t="shared" si="1"/>
        <v>0</v>
      </c>
      <c r="I66" s="30" t="str">
        <f>IF('Cenas aprēķins'!$E$22="Jā",IFERROR(ROUND(IF($D66="Par reizi",$F66,$H66/$L$27*I$27),2),""),"")</f>
        <v/>
      </c>
      <c r="J66" s="31" t="str">
        <f>IF('Cenas aprēķins'!$F$22="Jā",IFERROR(ROUND(IF($D66="Par reizi",$F66,$H66/$L$27*J$27),2),""),"")</f>
        <v/>
      </c>
      <c r="K66" s="31" t="str">
        <f>IF('Cenas aprēķins'!$G$22="Jā",IFERROR(ROUND(IF($D66="Par reizi",$F66,$H66/$L$27*K$27),2),""),"")</f>
        <v/>
      </c>
      <c r="L66" s="31" t="str">
        <f>IF('Cenas aprēķins'!$H$22="Jā",H66,"")</f>
        <v/>
      </c>
      <c r="M66" s="32">
        <f>IF('Cenas aprēķins'!$I$22="Jā",IFERROR(ROUND(IF($D66="Par reizi",$F66,$H66/$L$27*M$27),2),""),"")</f>
        <v>0</v>
      </c>
    </row>
    <row r="67" spans="2:13" ht="15.5" outlineLevel="2" x14ac:dyDescent="0.35">
      <c r="B67" s="110">
        <v>37</v>
      </c>
      <c r="C67" s="184"/>
      <c r="D67" s="186"/>
      <c r="E67" s="184"/>
      <c r="F67" s="306"/>
      <c r="G67" s="184"/>
      <c r="H67" s="57">
        <f t="shared" si="1"/>
        <v>0</v>
      </c>
      <c r="I67" s="30" t="str">
        <f>IF('Cenas aprēķins'!$E$22="Jā",IFERROR(ROUND(IF($D67="Par reizi",$F67,$H67/$L$27*I$27),2),""),"")</f>
        <v/>
      </c>
      <c r="J67" s="31" t="str">
        <f>IF('Cenas aprēķins'!$F$22="Jā",IFERROR(ROUND(IF($D67="Par reizi",$F67,$H67/$L$27*J$27),2),""),"")</f>
        <v/>
      </c>
      <c r="K67" s="31" t="str">
        <f>IF('Cenas aprēķins'!$G$22="Jā",IFERROR(ROUND(IF($D67="Par reizi",$F67,$H67/$L$27*K$27),2),""),"")</f>
        <v/>
      </c>
      <c r="L67" s="31" t="str">
        <f>IF('Cenas aprēķins'!$H$22="Jā",H67,"")</f>
        <v/>
      </c>
      <c r="M67" s="32">
        <f>IF('Cenas aprēķins'!$I$22="Jā",IFERROR(ROUND(IF($D67="Par reizi",$F67,$H67/$L$27*M$27),2),""),"")</f>
        <v>0</v>
      </c>
    </row>
    <row r="68" spans="2:13" ht="15.5" outlineLevel="2" x14ac:dyDescent="0.35">
      <c r="B68" s="110">
        <v>38</v>
      </c>
      <c r="C68" s="184"/>
      <c r="D68" s="186"/>
      <c r="E68" s="184"/>
      <c r="F68" s="306"/>
      <c r="G68" s="184"/>
      <c r="H68" s="57">
        <f t="shared" si="1"/>
        <v>0</v>
      </c>
      <c r="I68" s="30" t="str">
        <f>IF('Cenas aprēķins'!$E$22="Jā",IFERROR(ROUND(IF($D68="Par reizi",$F68,$H68/$L$27*I$27),2),""),"")</f>
        <v/>
      </c>
      <c r="J68" s="31" t="str">
        <f>IF('Cenas aprēķins'!$F$22="Jā",IFERROR(ROUND(IF($D68="Par reizi",$F68,$H68/$L$27*J$27),2),""),"")</f>
        <v/>
      </c>
      <c r="K68" s="31" t="str">
        <f>IF('Cenas aprēķins'!$G$22="Jā",IFERROR(ROUND(IF($D68="Par reizi",$F68,$H68/$L$27*K$27),2),""),"")</f>
        <v/>
      </c>
      <c r="L68" s="31" t="str">
        <f>IF('Cenas aprēķins'!$H$22="Jā",H68,"")</f>
        <v/>
      </c>
      <c r="M68" s="32">
        <f>IF('Cenas aprēķins'!$I$22="Jā",IFERROR(ROUND(IF($D68="Par reizi",$F68,$H68/$L$27*M$27),2),""),"")</f>
        <v>0</v>
      </c>
    </row>
    <row r="69" spans="2:13" ht="15.5" outlineLevel="2" x14ac:dyDescent="0.35">
      <c r="B69" s="110">
        <v>39</v>
      </c>
      <c r="C69" s="184"/>
      <c r="D69" s="186"/>
      <c r="E69" s="184"/>
      <c r="F69" s="306"/>
      <c r="G69" s="184"/>
      <c r="H69" s="57">
        <f t="shared" si="1"/>
        <v>0</v>
      </c>
      <c r="I69" s="30" t="str">
        <f>IF('Cenas aprēķins'!$E$22="Jā",IFERROR(ROUND(IF($D69="Par reizi",$F69,$H69/$L$27*I$27),2),""),"")</f>
        <v/>
      </c>
      <c r="J69" s="31" t="str">
        <f>IF('Cenas aprēķins'!$F$22="Jā",IFERROR(ROUND(IF($D69="Par reizi",$F69,$H69/$L$27*J$27),2),""),"")</f>
        <v/>
      </c>
      <c r="K69" s="31" t="str">
        <f>IF('Cenas aprēķins'!$G$22="Jā",IFERROR(ROUND(IF($D69="Par reizi",$F69,$H69/$L$27*K$27),2),""),"")</f>
        <v/>
      </c>
      <c r="L69" s="31" t="str">
        <f>IF('Cenas aprēķins'!$H$22="Jā",H69,"")</f>
        <v/>
      </c>
      <c r="M69" s="32">
        <f>IF('Cenas aprēķins'!$I$22="Jā",IFERROR(ROUND(IF($D69="Par reizi",$F69,$H69/$L$27*M$27),2),""),"")</f>
        <v>0</v>
      </c>
    </row>
    <row r="70" spans="2:13" ht="15.5" outlineLevel="1" x14ac:dyDescent="0.35">
      <c r="B70" s="110">
        <v>40</v>
      </c>
      <c r="C70" s="184"/>
      <c r="D70" s="186"/>
      <c r="E70" s="184"/>
      <c r="F70" s="306"/>
      <c r="G70" s="184"/>
      <c r="H70" s="57">
        <f t="shared" si="1"/>
        <v>0</v>
      </c>
      <c r="I70" s="30" t="str">
        <f>IF('Cenas aprēķins'!$E$22="Jā",IFERROR(ROUND(IF($D70="Par reizi",$F70,$H70/$L$27*I$27),2),""),"")</f>
        <v/>
      </c>
      <c r="J70" s="31" t="str">
        <f>IF('Cenas aprēķins'!$F$22="Jā",IFERROR(ROUND(IF($D70="Par reizi",$F70,$H70/$L$27*J$27),2),""),"")</f>
        <v/>
      </c>
      <c r="K70" s="31" t="str">
        <f>IF('Cenas aprēķins'!$G$22="Jā",IFERROR(ROUND(IF($D70="Par reizi",$F70,$H70/$L$27*K$27),2),""),"")</f>
        <v/>
      </c>
      <c r="L70" s="31" t="str">
        <f>IF('Cenas aprēķins'!$H$22="Jā",H70,"")</f>
        <v/>
      </c>
      <c r="M70" s="32">
        <f>IF('Cenas aprēķins'!$I$22="Jā",IFERROR(ROUND(IF($D70="Par reizi",$F70,$H70/$L$27*M$27),2),""),"")</f>
        <v>0</v>
      </c>
    </row>
    <row r="71" spans="2:13" ht="15.5" outlineLevel="2" x14ac:dyDescent="0.35">
      <c r="B71" s="110">
        <v>41</v>
      </c>
      <c r="C71" s="184"/>
      <c r="D71" s="186"/>
      <c r="E71" s="184"/>
      <c r="F71" s="306"/>
      <c r="G71" s="184"/>
      <c r="H71" s="57">
        <f t="shared" si="1"/>
        <v>0</v>
      </c>
      <c r="I71" s="30" t="str">
        <f>IF('Cenas aprēķins'!$E$22="Jā",IFERROR(ROUND(IF($D71="Par reizi",$F71,$H71/$L$27*I$27),2),""),"")</f>
        <v/>
      </c>
      <c r="J71" s="31" t="str">
        <f>IF('Cenas aprēķins'!$F$22="Jā",IFERROR(ROUND(IF($D71="Par reizi",$F71,$H71/$L$27*J$27),2),""),"")</f>
        <v/>
      </c>
      <c r="K71" s="31" t="str">
        <f>IF('Cenas aprēķins'!$G$22="Jā",IFERROR(ROUND(IF($D71="Par reizi",$F71,$H71/$L$27*K$27),2),""),"")</f>
        <v/>
      </c>
      <c r="L71" s="31" t="str">
        <f>IF('Cenas aprēķins'!$H$22="Jā",H71,"")</f>
        <v/>
      </c>
      <c r="M71" s="32">
        <f>IF('Cenas aprēķins'!$I$22="Jā",IFERROR(ROUND(IF($D71="Par reizi",$F71,$H71/$L$27*M$27),2),""),"")</f>
        <v>0</v>
      </c>
    </row>
    <row r="72" spans="2:13" ht="15.5" outlineLevel="2" x14ac:dyDescent="0.35">
      <c r="B72" s="110">
        <v>42</v>
      </c>
      <c r="C72" s="184"/>
      <c r="D72" s="186"/>
      <c r="E72" s="184"/>
      <c r="F72" s="306"/>
      <c r="G72" s="184"/>
      <c r="H72" s="57">
        <f t="shared" si="1"/>
        <v>0</v>
      </c>
      <c r="I72" s="30" t="str">
        <f>IF('Cenas aprēķins'!$E$22="Jā",IFERROR(ROUND(IF($D72="Par reizi",$F72,$H72/$L$27*I$27),2),""),"")</f>
        <v/>
      </c>
      <c r="J72" s="31" t="str">
        <f>IF('Cenas aprēķins'!$F$22="Jā",IFERROR(ROUND(IF($D72="Par reizi",$F72,$H72/$L$27*J$27),2),""),"")</f>
        <v/>
      </c>
      <c r="K72" s="31" t="str">
        <f>IF('Cenas aprēķins'!$G$22="Jā",IFERROR(ROUND(IF($D72="Par reizi",$F72,$H72/$L$27*K$27),2),""),"")</f>
        <v/>
      </c>
      <c r="L72" s="31" t="str">
        <f>IF('Cenas aprēķins'!$H$22="Jā",H72,"")</f>
        <v/>
      </c>
      <c r="M72" s="32">
        <f>IF('Cenas aprēķins'!$I$22="Jā",IFERROR(ROUND(IF($D72="Par reizi",$F72,$H72/$L$27*M$27),2),""),"")</f>
        <v>0</v>
      </c>
    </row>
    <row r="73" spans="2:13" ht="15.5" outlineLevel="2" x14ac:dyDescent="0.35">
      <c r="B73" s="110">
        <v>43</v>
      </c>
      <c r="C73" s="184"/>
      <c r="D73" s="186"/>
      <c r="E73" s="184"/>
      <c r="F73" s="306"/>
      <c r="G73" s="184"/>
      <c r="H73" s="57">
        <f t="shared" si="1"/>
        <v>0</v>
      </c>
      <c r="I73" s="30" t="str">
        <f>IF('Cenas aprēķins'!$E$22="Jā",IFERROR(ROUND(IF($D73="Par reizi",$F73,$H73/$L$27*I$27),2),""),"")</f>
        <v/>
      </c>
      <c r="J73" s="31" t="str">
        <f>IF('Cenas aprēķins'!$F$22="Jā",IFERROR(ROUND(IF($D73="Par reizi",$F73,$H73/$L$27*J$27),2),""),"")</f>
        <v/>
      </c>
      <c r="K73" s="31" t="str">
        <f>IF('Cenas aprēķins'!$G$22="Jā",IFERROR(ROUND(IF($D73="Par reizi",$F73,$H73/$L$27*K$27),2),""),"")</f>
        <v/>
      </c>
      <c r="L73" s="31" t="str">
        <f>IF('Cenas aprēķins'!$H$22="Jā",H73,"")</f>
        <v/>
      </c>
      <c r="M73" s="32">
        <f>IF('Cenas aprēķins'!$I$22="Jā",IFERROR(ROUND(IF($D73="Par reizi",$F73,$H73/$L$27*M$27),2),""),"")</f>
        <v>0</v>
      </c>
    </row>
    <row r="74" spans="2:13" ht="15.5" outlineLevel="2" x14ac:dyDescent="0.35">
      <c r="B74" s="110">
        <v>44</v>
      </c>
      <c r="C74" s="184"/>
      <c r="D74" s="186"/>
      <c r="E74" s="184"/>
      <c r="F74" s="306"/>
      <c r="G74" s="184"/>
      <c r="H74" s="57">
        <f t="shared" si="1"/>
        <v>0</v>
      </c>
      <c r="I74" s="30" t="str">
        <f>IF('Cenas aprēķins'!$E$22="Jā",IFERROR(ROUND(IF($D74="Par reizi",$F74,$H74/$L$27*I$27),2),""),"")</f>
        <v/>
      </c>
      <c r="J74" s="31" t="str">
        <f>IF('Cenas aprēķins'!$F$22="Jā",IFERROR(ROUND(IF($D74="Par reizi",$F74,$H74/$L$27*J$27),2),""),"")</f>
        <v/>
      </c>
      <c r="K74" s="31" t="str">
        <f>IF('Cenas aprēķins'!$G$22="Jā",IFERROR(ROUND(IF($D74="Par reizi",$F74,$H74/$L$27*K$27),2),""),"")</f>
        <v/>
      </c>
      <c r="L74" s="31" t="str">
        <f>IF('Cenas aprēķins'!$H$22="Jā",H74,"")</f>
        <v/>
      </c>
      <c r="M74" s="32">
        <f>IF('Cenas aprēķins'!$I$22="Jā",IFERROR(ROUND(IF($D74="Par reizi",$F74,$H74/$L$27*M$27),2),""),"")</f>
        <v>0</v>
      </c>
    </row>
    <row r="75" spans="2:13" ht="15.5" outlineLevel="2" x14ac:dyDescent="0.35">
      <c r="B75" s="110">
        <v>45</v>
      </c>
      <c r="C75" s="184"/>
      <c r="D75" s="186"/>
      <c r="E75" s="184"/>
      <c r="F75" s="306"/>
      <c r="G75" s="184"/>
      <c r="H75" s="57">
        <f t="shared" si="1"/>
        <v>0</v>
      </c>
      <c r="I75" s="30" t="str">
        <f>IF('Cenas aprēķins'!$E$22="Jā",IFERROR(ROUND(IF($D75="Par reizi",$F75,$H75/$L$27*I$27),2),""),"")</f>
        <v/>
      </c>
      <c r="J75" s="31" t="str">
        <f>IF('Cenas aprēķins'!$F$22="Jā",IFERROR(ROUND(IF($D75="Par reizi",$F75,$H75/$L$27*J$27),2),""),"")</f>
        <v/>
      </c>
      <c r="K75" s="31" t="str">
        <f>IF('Cenas aprēķins'!$G$22="Jā",IFERROR(ROUND(IF($D75="Par reizi",$F75,$H75/$L$27*K$27),2),""),"")</f>
        <v/>
      </c>
      <c r="L75" s="31" t="str">
        <f>IF('Cenas aprēķins'!$H$22="Jā",H75,"")</f>
        <v/>
      </c>
      <c r="M75" s="32">
        <f>IF('Cenas aprēķins'!$I$22="Jā",IFERROR(ROUND(IF($D75="Par reizi",$F75,$H75/$L$27*M$27),2),""),"")</f>
        <v>0</v>
      </c>
    </row>
    <row r="76" spans="2:13" ht="15.5" outlineLevel="2" x14ac:dyDescent="0.35">
      <c r="B76" s="110">
        <v>46</v>
      </c>
      <c r="C76" s="184"/>
      <c r="D76" s="186"/>
      <c r="E76" s="184"/>
      <c r="F76" s="306"/>
      <c r="G76" s="184"/>
      <c r="H76" s="57">
        <f t="shared" si="1"/>
        <v>0</v>
      </c>
      <c r="I76" s="30" t="str">
        <f>IF('Cenas aprēķins'!$E$22="Jā",IFERROR(ROUND(IF($D76="Par reizi",$F76,$H76/$L$27*I$27),2),""),"")</f>
        <v/>
      </c>
      <c r="J76" s="31" t="str">
        <f>IF('Cenas aprēķins'!$F$22="Jā",IFERROR(ROUND(IF($D76="Par reizi",$F76,$H76/$L$27*J$27),2),""),"")</f>
        <v/>
      </c>
      <c r="K76" s="31" t="str">
        <f>IF('Cenas aprēķins'!$G$22="Jā",IFERROR(ROUND(IF($D76="Par reizi",$F76,$H76/$L$27*K$27),2),""),"")</f>
        <v/>
      </c>
      <c r="L76" s="31" t="str">
        <f>IF('Cenas aprēķins'!$H$22="Jā",H76,"")</f>
        <v/>
      </c>
      <c r="M76" s="32">
        <f>IF('Cenas aprēķins'!$I$22="Jā",IFERROR(ROUND(IF($D76="Par reizi",$F76,$H76/$L$27*M$27),2),""),"")</f>
        <v>0</v>
      </c>
    </row>
    <row r="77" spans="2:13" ht="15.5" outlineLevel="2" x14ac:dyDescent="0.35">
      <c r="B77" s="110">
        <v>47</v>
      </c>
      <c r="C77" s="184"/>
      <c r="D77" s="186"/>
      <c r="E77" s="184"/>
      <c r="F77" s="306"/>
      <c r="G77" s="184"/>
      <c r="H77" s="57">
        <f t="shared" si="1"/>
        <v>0</v>
      </c>
      <c r="I77" s="30" t="str">
        <f>IF('Cenas aprēķins'!$E$22="Jā",IFERROR(ROUND(IF($D77="Par reizi",$F77,$H77/$L$27*I$27),2),""),"")</f>
        <v/>
      </c>
      <c r="J77" s="31" t="str">
        <f>IF('Cenas aprēķins'!$F$22="Jā",IFERROR(ROUND(IF($D77="Par reizi",$F77,$H77/$L$27*J$27),2),""),"")</f>
        <v/>
      </c>
      <c r="K77" s="31" t="str">
        <f>IF('Cenas aprēķins'!$G$22="Jā",IFERROR(ROUND(IF($D77="Par reizi",$F77,$H77/$L$27*K$27),2),""),"")</f>
        <v/>
      </c>
      <c r="L77" s="31" t="str">
        <f>IF('Cenas aprēķins'!$H$22="Jā",H77,"")</f>
        <v/>
      </c>
      <c r="M77" s="32">
        <f>IF('Cenas aprēķins'!$I$22="Jā",IFERROR(ROUND(IF($D77="Par reizi",$F77,$H77/$L$27*M$27),2),""),"")</f>
        <v>0</v>
      </c>
    </row>
    <row r="78" spans="2:13" ht="15.5" outlineLevel="2" x14ac:dyDescent="0.35">
      <c r="B78" s="110">
        <v>48</v>
      </c>
      <c r="C78" s="184"/>
      <c r="D78" s="186"/>
      <c r="E78" s="184"/>
      <c r="F78" s="306"/>
      <c r="G78" s="184"/>
      <c r="H78" s="57">
        <f t="shared" si="1"/>
        <v>0</v>
      </c>
      <c r="I78" s="30" t="str">
        <f>IF('Cenas aprēķins'!$E$22="Jā",IFERROR(ROUND(IF($D78="Par reizi",$F78,$H78/$L$27*I$27),2),""),"")</f>
        <v/>
      </c>
      <c r="J78" s="31" t="str">
        <f>IF('Cenas aprēķins'!$F$22="Jā",IFERROR(ROUND(IF($D78="Par reizi",$F78,$H78/$L$27*J$27),2),""),"")</f>
        <v/>
      </c>
      <c r="K78" s="31" t="str">
        <f>IF('Cenas aprēķins'!$G$22="Jā",IFERROR(ROUND(IF($D78="Par reizi",$F78,$H78/$L$27*K$27),2),""),"")</f>
        <v/>
      </c>
      <c r="L78" s="31" t="str">
        <f>IF('Cenas aprēķins'!$H$22="Jā",H78,"")</f>
        <v/>
      </c>
      <c r="M78" s="32">
        <f>IF('Cenas aprēķins'!$I$22="Jā",IFERROR(ROUND(IF($D78="Par reizi",$F78,$H78/$L$27*M$27),2),""),"")</f>
        <v>0</v>
      </c>
    </row>
    <row r="79" spans="2:13" ht="15.5" outlineLevel="2" x14ac:dyDescent="0.35">
      <c r="B79" s="110">
        <v>49</v>
      </c>
      <c r="C79" s="184"/>
      <c r="D79" s="186"/>
      <c r="E79" s="184"/>
      <c r="F79" s="306"/>
      <c r="G79" s="184"/>
      <c r="H79" s="57">
        <f t="shared" si="1"/>
        <v>0</v>
      </c>
      <c r="I79" s="30" t="str">
        <f>IF('Cenas aprēķins'!$E$22="Jā",IFERROR(ROUND(IF($D79="Par reizi",$F79,$H79/$L$27*I$27),2),""),"")</f>
        <v/>
      </c>
      <c r="J79" s="31" t="str">
        <f>IF('Cenas aprēķins'!$F$22="Jā",IFERROR(ROUND(IF($D79="Par reizi",$F79,$H79/$L$27*J$27),2),""),"")</f>
        <v/>
      </c>
      <c r="K79" s="31" t="str">
        <f>IF('Cenas aprēķins'!$G$22="Jā",IFERROR(ROUND(IF($D79="Par reizi",$F79,$H79/$L$27*K$27),2),""),"")</f>
        <v/>
      </c>
      <c r="L79" s="31" t="str">
        <f>IF('Cenas aprēķins'!$H$22="Jā",H79,"")</f>
        <v/>
      </c>
      <c r="M79" s="32">
        <f>IF('Cenas aprēķins'!$I$22="Jā",IFERROR(ROUND(IF($D79="Par reizi",$F79,$H79/$L$27*M$27),2),""),"")</f>
        <v>0</v>
      </c>
    </row>
    <row r="80" spans="2:13" ht="16" outlineLevel="2" thickBot="1" x14ac:dyDescent="0.4">
      <c r="B80" s="111">
        <v>50</v>
      </c>
      <c r="C80" s="187"/>
      <c r="D80" s="189"/>
      <c r="E80" s="187"/>
      <c r="F80" s="79"/>
      <c r="G80" s="187"/>
      <c r="H80" s="58">
        <f t="shared" si="1"/>
        <v>0</v>
      </c>
      <c r="I80" s="33" t="str">
        <f>IF('Cenas aprēķins'!$E$22="Jā",IFERROR(ROUND(IF($D80="Par reizi",$F80,$H80/$L$27*I$27),2),""),"")</f>
        <v/>
      </c>
      <c r="J80" s="34" t="str">
        <f>IF('Cenas aprēķins'!$F$22="Jā",IFERROR(ROUND(IF($D80="Par reizi",$F80,$H80/$L$27*J$27),2),""),"")</f>
        <v/>
      </c>
      <c r="K80" s="34" t="str">
        <f>IF('Cenas aprēķins'!$G$22="Jā",IFERROR(ROUND(IF($D80="Par reizi",$F80,$H80/$L$27*K$27),2),""),"")</f>
        <v/>
      </c>
      <c r="L80" s="34" t="str">
        <f>IF('Cenas aprēķins'!$H$22="Jā",H80,"")</f>
        <v/>
      </c>
      <c r="M80" s="35">
        <f>IF('Cenas aprēķins'!$I$22="Jā",IFERROR(ROUND(IF($D80="Par reizi",$F80,$H80/$L$27*M$27),2),""),"")</f>
        <v>0</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Dace Olina</cp:lastModifiedBy>
  <dcterms:created xsi:type="dcterms:W3CDTF">2023-02-27T08:31:44Z</dcterms:created>
  <dcterms:modified xsi:type="dcterms:W3CDTF">2023-04-24T19:22:28Z</dcterms:modified>
</cp:coreProperties>
</file>