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S:\SPIPD\Izmainas_majas_lapa\Ministriju_finansejums_cilvekiem_ar_invaliditati\"/>
    </mc:Choice>
  </mc:AlternateContent>
  <xr:revisionPtr revIDLastSave="0" documentId="13_ncr:1_{511F970D-4B22-49C3-9257-D137B536B622}" xr6:coauthVersionLast="36" xr6:coauthVersionMax="36" xr10:uidLastSave="{00000000-0000-0000-0000-000000000000}"/>
  <bookViews>
    <workbookView xWindow="0" yWindow="0" windowWidth="10370" windowHeight="4050" activeTab="5" xr2:uid="{7C6BEAFE-442B-4EE0-8AE2-CAA646D08067}"/>
  </bookViews>
  <sheets>
    <sheet name="2018.g." sheetId="4" r:id="rId1"/>
    <sheet name="2020.g." sheetId="5" r:id="rId2"/>
    <sheet name="2021.g." sheetId="1" r:id="rId3"/>
    <sheet name="2022.g." sheetId="2" r:id="rId4"/>
    <sheet name="2023.g." sheetId="3" r:id="rId5"/>
    <sheet name="2024.g." sheetId="6"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2" i="4" l="1"/>
  <c r="M78" i="4"/>
  <c r="M10" i="4"/>
  <c r="M14" i="4"/>
  <c r="M25" i="4"/>
  <c r="M32" i="4"/>
  <c r="M45" i="4"/>
  <c r="M54" i="4"/>
  <c r="M64" i="4"/>
  <c r="M83" i="6"/>
  <c r="L83" i="6"/>
  <c r="K83" i="6"/>
  <c r="J83" i="6"/>
  <c r="I83" i="6"/>
  <c r="H83" i="6"/>
  <c r="G83" i="6"/>
  <c r="F83" i="6"/>
  <c r="E83" i="6"/>
  <c r="D83" i="6"/>
  <c r="M78" i="6"/>
  <c r="L78" i="6"/>
  <c r="K78" i="6"/>
  <c r="J78" i="6"/>
  <c r="I78" i="6"/>
  <c r="H78" i="6"/>
  <c r="G78" i="6"/>
  <c r="F78" i="6"/>
  <c r="E78" i="6"/>
  <c r="D78" i="6"/>
  <c r="K73" i="6"/>
  <c r="J73" i="6"/>
  <c r="I73" i="6"/>
  <c r="H73" i="6"/>
  <c r="G73" i="6"/>
  <c r="F73" i="6"/>
  <c r="E73" i="6"/>
  <c r="D73" i="6"/>
  <c r="M69" i="6"/>
  <c r="L69" i="6"/>
  <c r="M68" i="6"/>
  <c r="L68" i="6"/>
  <c r="M67" i="6"/>
  <c r="L67" i="6"/>
  <c r="M66" i="6"/>
  <c r="L66" i="6"/>
  <c r="M65" i="6"/>
  <c r="M73" i="6" s="1"/>
  <c r="L65" i="6"/>
  <c r="M64" i="6"/>
  <c r="L64" i="6"/>
  <c r="L73" i="6" s="1"/>
  <c r="M62" i="6"/>
  <c r="L62" i="6"/>
  <c r="K62" i="6"/>
  <c r="J62" i="6"/>
  <c r="I62" i="6"/>
  <c r="H62" i="6"/>
  <c r="G62" i="6"/>
  <c r="F62" i="6"/>
  <c r="E62" i="6"/>
  <c r="D62" i="6"/>
  <c r="L53" i="6"/>
  <c r="K53" i="6"/>
  <c r="J53" i="6"/>
  <c r="I53" i="6"/>
  <c r="H53" i="6"/>
  <c r="G53" i="6"/>
  <c r="F53" i="6"/>
  <c r="E53" i="6"/>
  <c r="D53" i="6"/>
  <c r="M52" i="6"/>
  <c r="M50" i="6"/>
  <c r="M49" i="6"/>
  <c r="M47" i="6"/>
  <c r="M53" i="6" s="1"/>
  <c r="M44" i="6"/>
  <c r="L44" i="6"/>
  <c r="K44" i="6"/>
  <c r="J44" i="6"/>
  <c r="I44" i="6"/>
  <c r="H44" i="6"/>
  <c r="G44" i="6"/>
  <c r="F44" i="6"/>
  <c r="E44" i="6"/>
  <c r="D44" i="6"/>
  <c r="M31" i="6"/>
  <c r="L31" i="6"/>
  <c r="K31" i="6"/>
  <c r="J31" i="6"/>
  <c r="I31" i="6"/>
  <c r="H31" i="6"/>
  <c r="G31" i="6"/>
  <c r="F31" i="6"/>
  <c r="E31" i="6"/>
  <c r="D31" i="6"/>
  <c r="M28" i="6"/>
  <c r="L28" i="6"/>
  <c r="K28" i="6"/>
  <c r="J28" i="6"/>
  <c r="I28" i="6"/>
  <c r="H28" i="6"/>
  <c r="G28" i="6"/>
  <c r="F28" i="6"/>
  <c r="E28" i="6"/>
  <c r="E84" i="6" s="1"/>
  <c r="D28" i="6"/>
  <c r="D84" i="6" s="1"/>
  <c r="L24" i="6"/>
  <c r="K24" i="6"/>
  <c r="J24" i="6"/>
  <c r="I24" i="6"/>
  <c r="H24" i="6"/>
  <c r="G24" i="6"/>
  <c r="F24" i="6"/>
  <c r="E24" i="6"/>
  <c r="D24" i="6"/>
  <c r="M21" i="6"/>
  <c r="M24" i="6" s="1"/>
  <c r="L21" i="6"/>
  <c r="K13" i="6"/>
  <c r="J13" i="6"/>
  <c r="I13" i="6"/>
  <c r="H13" i="6"/>
  <c r="G13" i="6"/>
  <c r="F13" i="6"/>
  <c r="E13" i="6"/>
  <c r="D13" i="6"/>
  <c r="M11" i="6"/>
  <c r="M13" i="6" s="1"/>
  <c r="L11" i="6"/>
  <c r="L13" i="6" s="1"/>
  <c r="L9" i="6"/>
  <c r="K9" i="6"/>
  <c r="K84" i="6" s="1"/>
  <c r="J9" i="6"/>
  <c r="J84" i="6" s="1"/>
  <c r="I9" i="6"/>
  <c r="I84" i="6" s="1"/>
  <c r="H9" i="6"/>
  <c r="H84" i="6" s="1"/>
  <c r="G9" i="6"/>
  <c r="G84" i="6" s="1"/>
  <c r="F9" i="6"/>
  <c r="F84" i="6" s="1"/>
  <c r="E9" i="6"/>
  <c r="D9" i="6"/>
  <c r="M8" i="6"/>
  <c r="M9" i="6" s="1"/>
  <c r="M84" i="6" s="1"/>
  <c r="L8" i="6"/>
  <c r="L84" i="6" l="1"/>
  <c r="D12" i="3"/>
  <c r="M88" i="5" l="1"/>
  <c r="L88" i="5"/>
  <c r="I81" i="5"/>
  <c r="H81" i="5"/>
  <c r="G81" i="5"/>
  <c r="M81" i="5" s="1"/>
  <c r="M83" i="5" s="1"/>
  <c r="F81" i="5"/>
  <c r="L81" i="5" s="1"/>
  <c r="L83" i="5" s="1"/>
  <c r="G71" i="5"/>
  <c r="M67" i="5"/>
  <c r="L67" i="5"/>
  <c r="M57" i="5"/>
  <c r="L57" i="5"/>
  <c r="M48" i="5"/>
  <c r="L48" i="5"/>
  <c r="M35" i="5"/>
  <c r="L35" i="5"/>
  <c r="L30" i="5"/>
  <c r="E28" i="5"/>
  <c r="M28" i="5" s="1"/>
  <c r="M30" i="5" s="1"/>
  <c r="M19" i="5"/>
  <c r="L19" i="5"/>
  <c r="M14" i="5"/>
  <c r="L14" i="5"/>
  <c r="M13" i="5"/>
  <c r="L13" i="5"/>
  <c r="L15" i="5" s="1"/>
  <c r="L11" i="5"/>
  <c r="K10" i="5"/>
  <c r="I10" i="5"/>
  <c r="I9" i="5"/>
  <c r="L78" i="5" l="1"/>
  <c r="M15" i="5"/>
  <c r="M11" i="5"/>
  <c r="M78" i="5"/>
  <c r="M70" i="4" l="1"/>
  <c r="M69" i="4"/>
  <c r="M68" i="4"/>
  <c r="M67" i="4"/>
  <c r="M66" i="4"/>
  <c r="M74" i="4" l="1"/>
  <c r="M83" i="4" s="1"/>
  <c r="M85" i="3"/>
  <c r="M70" i="3" l="1"/>
  <c r="L70" i="3"/>
  <c r="M69" i="3" l="1"/>
  <c r="L69" i="3"/>
  <c r="M68" i="3"/>
  <c r="L68" i="3"/>
  <c r="M67" i="3"/>
  <c r="L67" i="3"/>
  <c r="M66" i="3"/>
  <c r="L66" i="3"/>
  <c r="M65" i="3"/>
  <c r="L65" i="3"/>
  <c r="M27" i="3" l="1"/>
  <c r="M16" i="3"/>
  <c r="M9" i="3"/>
  <c r="M84" i="3" l="1"/>
  <c r="L84" i="3"/>
  <c r="K84" i="3"/>
  <c r="J84" i="3"/>
  <c r="I84" i="3"/>
  <c r="H84" i="3"/>
  <c r="G84" i="3"/>
  <c r="F84" i="3"/>
  <c r="E84" i="3"/>
  <c r="D84" i="3"/>
  <c r="M79" i="3"/>
  <c r="L79" i="3"/>
  <c r="K79" i="3"/>
  <c r="J79" i="3"/>
  <c r="I79" i="3"/>
  <c r="H79" i="3"/>
  <c r="G79" i="3"/>
  <c r="F79" i="3"/>
  <c r="E79" i="3"/>
  <c r="D79" i="3"/>
  <c r="M74" i="3"/>
  <c r="L74" i="3"/>
  <c r="K74" i="3"/>
  <c r="J74" i="3"/>
  <c r="I74" i="3"/>
  <c r="H74" i="3"/>
  <c r="G74" i="3"/>
  <c r="F74" i="3"/>
  <c r="E74" i="3"/>
  <c r="D74" i="3"/>
  <c r="M63" i="3"/>
  <c r="L63" i="3"/>
  <c r="K63" i="3"/>
  <c r="J63" i="3"/>
  <c r="I63" i="3"/>
  <c r="H63" i="3"/>
  <c r="G63" i="3"/>
  <c r="F63" i="3"/>
  <c r="E63" i="3"/>
  <c r="D63" i="3"/>
  <c r="M54" i="3"/>
  <c r="L54" i="3"/>
  <c r="K54" i="3"/>
  <c r="J54" i="3"/>
  <c r="I54" i="3"/>
  <c r="H54" i="3"/>
  <c r="G54" i="3"/>
  <c r="F54" i="3"/>
  <c r="E54" i="3"/>
  <c r="D54" i="3"/>
  <c r="M45" i="3"/>
  <c r="L45" i="3"/>
  <c r="K45" i="3"/>
  <c r="J45" i="3"/>
  <c r="I45" i="3"/>
  <c r="H45" i="3"/>
  <c r="G45" i="3"/>
  <c r="F45" i="3"/>
  <c r="E45" i="3"/>
  <c r="D45" i="3"/>
  <c r="M32" i="3"/>
  <c r="L32" i="3"/>
  <c r="K32" i="3"/>
  <c r="J32" i="3"/>
  <c r="I32" i="3"/>
  <c r="H32" i="3"/>
  <c r="G32" i="3"/>
  <c r="F32" i="3"/>
  <c r="E32" i="3"/>
  <c r="D32" i="3"/>
  <c r="L27" i="3"/>
  <c r="K27" i="3"/>
  <c r="J27" i="3"/>
  <c r="I27" i="3"/>
  <c r="H27" i="3"/>
  <c r="G27" i="3"/>
  <c r="F27" i="3"/>
  <c r="E27" i="3"/>
  <c r="D27" i="3"/>
  <c r="L16" i="3"/>
  <c r="K16" i="3"/>
  <c r="J16" i="3"/>
  <c r="I16" i="3"/>
  <c r="H16" i="3"/>
  <c r="G16" i="3"/>
  <c r="F16" i="3"/>
  <c r="E16" i="3"/>
  <c r="D16" i="3"/>
  <c r="M12" i="3"/>
  <c r="L12" i="3"/>
  <c r="K12" i="3"/>
  <c r="J12" i="3"/>
  <c r="I12" i="3"/>
  <c r="H12" i="3"/>
  <c r="G12" i="3"/>
  <c r="F12" i="3"/>
  <c r="E12" i="3"/>
  <c r="L9" i="3"/>
  <c r="K9" i="3"/>
  <c r="J9" i="3"/>
  <c r="I9" i="3"/>
  <c r="H9" i="3"/>
  <c r="G9" i="3"/>
  <c r="F9" i="3"/>
  <c r="E9" i="3"/>
  <c r="D9" i="3"/>
  <c r="I85" i="3" l="1"/>
  <c r="J85" i="3"/>
  <c r="L85" i="3"/>
  <c r="E85" i="3"/>
  <c r="F85" i="3"/>
  <c r="K85" i="3"/>
  <c r="G85" i="3"/>
  <c r="H85" i="3"/>
  <c r="D85" i="3"/>
  <c r="M36" i="2"/>
  <c r="M35" i="1"/>
  <c r="M83" i="1"/>
  <c r="M88" i="1"/>
  <c r="M84" i="2"/>
  <c r="M89" i="2"/>
  <c r="M75" i="2" l="1"/>
  <c r="L75" i="2"/>
  <c r="M74" i="2"/>
  <c r="L74" i="2"/>
  <c r="M73" i="2"/>
  <c r="L73" i="2"/>
  <c r="M72" i="2"/>
  <c r="L72" i="2"/>
  <c r="M71" i="2"/>
  <c r="L71" i="2"/>
  <c r="M70" i="2"/>
  <c r="L70" i="2"/>
  <c r="M74" i="1"/>
  <c r="L74" i="1"/>
  <c r="M73" i="1"/>
  <c r="L73" i="1"/>
  <c r="M72" i="1"/>
  <c r="L72" i="1"/>
  <c r="M71" i="1"/>
  <c r="L71" i="1"/>
  <c r="M70" i="1"/>
  <c r="L70" i="1"/>
  <c r="M69" i="1"/>
  <c r="M78" i="1" s="1"/>
  <c r="L69" i="1"/>
  <c r="M79" i="2" l="1"/>
  <c r="M68" i="2"/>
  <c r="M67" i="1"/>
  <c r="M58" i="2"/>
  <c r="M57" i="1"/>
  <c r="L41" i="2"/>
  <c r="I41" i="2"/>
  <c r="G41" i="2"/>
  <c r="E41" i="2"/>
  <c r="M40" i="2"/>
  <c r="L40" i="2"/>
  <c r="G40" i="2"/>
  <c r="F40" i="2"/>
  <c r="E40" i="2"/>
  <c r="D40" i="2"/>
  <c r="M40" i="1"/>
  <c r="M48" i="1" s="1"/>
  <c r="L40" i="1"/>
  <c r="I40" i="1"/>
  <c r="G40" i="1"/>
  <c r="E40" i="1"/>
  <c r="M39" i="1"/>
  <c r="L39" i="1"/>
  <c r="G39" i="1"/>
  <c r="F39" i="1"/>
  <c r="M41" i="2" l="1"/>
  <c r="M49" i="2" s="1"/>
  <c r="M30" i="2"/>
  <c r="M29" i="1"/>
  <c r="M17" i="2"/>
  <c r="M19" i="2" s="1"/>
  <c r="L17" i="2"/>
  <c r="M16" i="1"/>
  <c r="M18" i="1" s="1"/>
  <c r="L16" i="1"/>
  <c r="M15" i="2" l="1"/>
  <c r="M12" i="1"/>
  <c r="L12" i="1"/>
  <c r="M11" i="2" l="1"/>
  <c r="M90" i="2" s="1"/>
  <c r="M10" i="1"/>
  <c r="M89" i="1" s="1"/>
  <c r="M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53" authorId="0" shapeId="0" xr:uid="{907A016D-53F2-4D2A-8653-D6C1F893DFDB}">
      <text>
        <r>
          <rPr>
            <sz val="9"/>
            <color indexed="81"/>
            <rFont val="Tahoma"/>
            <family val="2"/>
            <charset val="186"/>
          </rPr>
          <t>piemērotā atbrīvojuma kopsumma</t>
        </r>
      </text>
    </comment>
    <comment ref="M53" authorId="0" shapeId="0" xr:uid="{B3AA029B-7C0F-468C-81ED-9DC0E24EC7D0}">
      <text>
        <r>
          <rPr>
            <sz val="9"/>
            <color indexed="81"/>
            <rFont val="Tahoma"/>
            <family val="2"/>
            <charset val="186"/>
          </rPr>
          <t>piemērotā atbrīvojuma kopsumma</t>
        </r>
      </text>
    </comment>
    <comment ref="M54" authorId="0" shapeId="0" xr:uid="{FCE3CBA9-97EC-4B25-842E-D21236903CE0}">
      <text>
        <r>
          <rPr>
            <sz val="9"/>
            <color indexed="81"/>
            <rFont val="Tahoma"/>
            <family val="2"/>
            <charset val="186"/>
          </rPr>
          <t>neiekasāetās maksas par pakalpojumu kopsumma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Zanda Beinare</author>
  </authors>
  <commentList>
    <comment ref="A31" authorId="0" shapeId="0" xr:uid="{6909120F-7493-4FFB-AB65-69EF596E87ED}">
      <text>
        <r>
          <rPr>
            <b/>
            <sz val="9"/>
            <color indexed="81"/>
            <rFont val="Tahoma"/>
            <family val="2"/>
            <charset val="186"/>
          </rPr>
          <t>Zanda Beinare:</t>
        </r>
        <r>
          <rPr>
            <sz val="9"/>
            <color indexed="81"/>
            <rFont val="Tahoma"/>
            <family val="2"/>
            <charset val="186"/>
          </rPr>
          <t xml:space="preserve">
Nākamajā gadā no saraksta dzēst, jo pakalpojums vairs netiek saistīts ar invaliditāti</t>
        </r>
      </text>
    </comment>
  </commentList>
</comments>
</file>

<file path=xl/sharedStrings.xml><?xml version="1.0" encoding="utf-8"?>
<sst xmlns="http://schemas.openxmlformats.org/spreadsheetml/2006/main" count="3773" uniqueCount="532">
  <si>
    <t>Atbalsta veids</t>
  </si>
  <si>
    <t>Bērni ar inv.</t>
  </si>
  <si>
    <t>Izglītības un zinātnes ministrija</t>
  </si>
  <si>
    <t>Satiksmes ministrija</t>
  </si>
  <si>
    <t>Veselības ministrija</t>
  </si>
  <si>
    <t>Iekšlietu ministrija</t>
  </si>
  <si>
    <t>Tieslietu ministrija</t>
  </si>
  <si>
    <t>Finanšu ministrija</t>
  </si>
  <si>
    <t>Kultūras ministrija</t>
  </si>
  <si>
    <t>Zemkopības ministrija</t>
  </si>
  <si>
    <t>Vides aizsardzības un reģionālās attīstības ministrija</t>
  </si>
  <si>
    <t>I inv.grupa</t>
  </si>
  <si>
    <t>II inv.grupa</t>
  </si>
  <si>
    <t>III inv.grupa</t>
  </si>
  <si>
    <t>Nr.p.k.</t>
  </si>
  <si>
    <t>Personu skaits</t>
  </si>
  <si>
    <t>Izlietotais finansējums</t>
  </si>
  <si>
    <t>Bezmaksas sabiedriskais transports (pilsētas nozīmes un reģionālās nozīmes maršrutā) - tiek kompensēti pārvadātāja zaudējumi par personu ar I un II invaliditātes grupu pārvadāšanu</t>
  </si>
  <si>
    <t>Obligātās civiltiesiskās transportlīdzekļa apdrošināšanas maksājumu atlaide - 40%</t>
  </si>
  <si>
    <t>Atbrīvojums no valsts nodevas par deklarētās dzīvesvietas reģistrāciju - bezmaksas</t>
  </si>
  <si>
    <t>Normatīvais akts</t>
  </si>
  <si>
    <t>2012.gada 9.oktobra Ministru kabineta noteikumi Nr.695 “Kārtība, kādā piešķir un finansē asistenta pakalpojumu izglītības iestādē”</t>
  </si>
  <si>
    <t>2015.gada 2.jūnija Ministru kabineta noteikumi Nr.279 “Ceļu satiksmes noteikumi” 246.punkts</t>
  </si>
  <si>
    <t>2013.gada 3.septembra Ministru kabineta noteikumi Nr.745 “Slimību profilakses un kontroles centra maksas pakalpojumu cenrādis”</t>
  </si>
  <si>
    <t>Paula Stradiņa Medicīnas vēstures muzeja apmeklējumi - bezmaksas bērniem ar invaliditāti un tā pavadonim</t>
  </si>
  <si>
    <t>Slimību un profilakses centra sniegto pakalpojumu atlaides - atlaides bērniem un personām ar I un II invaliditātes grupu</t>
  </si>
  <si>
    <t>2012.gada 17.janvāra Ministru kabineta noteikumi Nr.60 “Kārtība, kādā veic zemes kadastrālo uzmērīšanu par valsts budžeta līdzekļiem” 1.punkts</t>
  </si>
  <si>
    <t>2015.gada 15.decembra Ministru kabineta noteikumi Nr.732 “Rūpnieciskā īpašuma apelācijas padomes maksas pakalpojumu cenrādis” 9.punkts</t>
  </si>
  <si>
    <t>2013.gada 19.februāris Ministru kabineta noteikumi Nr.96 “Noteikumi par tiesas sniegtajiem maksas pakalpojumiem”
5.1.1.apakšpunkts</t>
  </si>
  <si>
    <t>2015.gada 22.decembra Ministru kabineta noteikumi Nr.761 “Latvijas Nacionālā mākslas muzeja publisko maksas pakalpojumu cenrādis” 3.3.apakšpunkts</t>
  </si>
  <si>
    <t>Atvieglojums valsts nodevai par Latvijas nacionālā arhīva izziņas sagatavošanu un izsniegšanu - 50% atlaide</t>
  </si>
  <si>
    <t>2015.gada 22.decembra Ministru kabineta noteikumi Nr.800 “Makšķerēšanas, vēžošanas un zemūdens medību noteikumi” 3.punkts</t>
  </si>
  <si>
    <t>2014.gada 11.februāra Ministru kabineta noteikumi Nr.82 “Noteikumi par valsts nodevu par mežsaimnieciskām un medību darbībām” 5.punkts</t>
  </si>
  <si>
    <t>Atbrīvojums no maksas par vieglā automobīļa tehnisko ekspertīzi pēc tā pārbūves (atbilstoši cenrādim) - personai ar invaliditāti</t>
  </si>
  <si>
    <t>Atbrīvojums no maksas par  transportlīdzekļa tehnisko apskati  (atbilstoši cenrādim) automobīļiem, kas aprīkoti ar speciālo vadību vau automātisko ātrumkārbu - personai ar invaliditāti un personai ar invaliditāti ar kustību trucējumiem</t>
  </si>
  <si>
    <t>Atbrīvojums no maksas par atļaujas piešķiršanu piedalīties ceļu satiksmē (atbilstoši cenrādim) automobīļiem, kas aprīkoti ar speciālo vadību vai automātisko ātrumkārbu - personai ar invaliditāti un personai ar invaliditāti ar kustību trucējumiem</t>
  </si>
  <si>
    <t>Atbrīvojums no maksas par pirmo reizi kārtotu teorētisko un vadīšanas eksāmenu transportlīdzekļu vadītāja kvalifikācijas iegūšanai pēc SIVA apmācību kursu pabeigšanas - personām ar invaliditāti</t>
  </si>
  <si>
    <t>Atvieglojumi Iekšlietu ministrijas sniegtajiem maksas pakalpojumiem - 50% atlaide</t>
  </si>
  <si>
    <t>Tiesības makšķerēt bez makšķerēšanas kartes - personām ar inavliditāti</t>
  </si>
  <si>
    <t>Latvijas Ugunsdzēsības muzeja apmeklējums - bezmaksas apmeklējums personām ar invaliditāti</t>
  </si>
  <si>
    <t>Samazināta valsts nodeva par valsts valodas prasmes atestāciju profesionālo un amata pienākumu veikšanai - personām ar I; II; III invaliditātes grupu – 7.11 euro; personāma ar invaliditāti kopš bērnības – 1.42 euro</t>
  </si>
  <si>
    <t>Atbrīvojums no valsts nodevas par civilstāvokļa reģistrēšanu - bezmaksas personām ar I un II invaliditātes grupu</t>
  </si>
  <si>
    <t>Zemes kadastrālā uzmērīšana par valsts budžeta līdzekļiem personām ar I invaliditātes grupu, kurām 1940.gada 21.jūlijā piederēja zemes īpašums Latvijas Republikā - bezmaksas personām ar I invaliditātes grupu</t>
  </si>
  <si>
    <t>Rūpnieciskā īpašuma apelācijas padomes maksas pakalpojumu atvieglojumi - 80% atlaide personāma ar I un II invaliditātes grupu</t>
  </si>
  <si>
    <t>Patentu valdes maksas pakalpojumu atvieglojumi - 80% atlaide personām ar I un II invaliditātes grupu</t>
  </si>
  <si>
    <t>Atbrīvojums no tiesas sniegtajiem maksas pakalpojumiem - bezmaksas personām ar invaliditāti</t>
  </si>
  <si>
    <t>Oficiālo publikāciju atvieglojumi - 50% atlaide personāma ar I un II invaliditātes grupu</t>
  </si>
  <si>
    <t>Ieejas maksas un citu pakalpojumu atvieglojumi Rakstniecības un mūzikas muzejā - personām ar invaliditāti un personai, kas pavada personu ar I invaliditātes grupu un bērnu ar invaliditāti</t>
  </si>
  <si>
    <t>Ieejas maksas un citu pakalpojumu atvieglojumi Latvijas Etnogrāfiskajā Brīvdabas muzejā - personāma ar II invaliditātes grupu;  personāma ar I invaliditātes grupu un bērniem ar invaliditāti un to pavadonim</t>
  </si>
  <si>
    <t>Ieejas maksas un citu pakalpojumu atvieglojumi Latvijas Nacionālajā mākslas muzejā - personāma ar II invaliditātes grupu;  personāma ar I invaliditātes grupu un bērniem ar invaliditāti un to pavadonim</t>
  </si>
  <si>
    <t>Ieejas maksas un citu pakalpojumu atvieglojumi Memoriālo muzeju apvienības muzejos - personāma ar II invaliditātes grupu;  personāma ar I invaliditātes grupu un bērniem ar invaliditāti un to pavadonim</t>
  </si>
  <si>
    <t>Ieejas maksas un citu pakalpojumu atvieglojumi Rīgas vēstures un kuģniecības muzejā un tā struktūrvienībās - personāma ar II invaliditātes grupu;  personāma ar I invaliditātes grupu un bērniem ar invaliditāti un to pavadonim</t>
  </si>
  <si>
    <t>Ieejas maksas un citu pakalpojumu atvieglojumi Turaidas muzejrezervātā - personāma ar II invaliditātes grupu;  personāma ar I invaliditātes grupu un bērniem ar invaliditāti un to pavadonim</t>
  </si>
  <si>
    <t>Ieejas maksas un citu pakalpojumu atvieglojumi Latvijas Nacionālās bibliotēkas izstādēs un pasākumos -   personāma ar II invaliditātes grupu;  personāma ar I invaliditātes grupu un bērniem ar invaliditāti un to pavadonim</t>
  </si>
  <si>
    <t>Ieejas maksas un citu pakalpojumu atvieglojumi Līgatnes dabas taku apmeklējumss - personāma ar II invaliditātes grupu;  personāma ar I invaliditātes grupu un bērniem ar invaliditāti un to pavadonim</t>
  </si>
  <si>
    <t>Atbrīvojums no transportlīdzekļa ekspluatācijas nodokļa maksāšanas par vienu vieglo automobili, motociklu, triciklu vai kvadriciklu, kurš ir vai tiek reģistrēts personai ar invaliditāti īpašumā, turējumā vai valdījumā vai par ieglo transportlīdzekli, kura īpašniekam, turētājam vai valdītājam vai šādas personas laulātajam apgādībā ir bērns ar invaliditāti - visu invaliditātes grupu personām</t>
  </si>
  <si>
    <t>Ieejas maksas un citu pakalpojumu atvieglojumi Rundāles pils muzejā - personāma ar II invaliditātes grupu;  personāma ar I invaliditātes grupu un bērniem ar invaliditāti un to pavadonim</t>
  </si>
  <si>
    <t>Ieejas maksas un citu pakalpojumu atvieglojumi Latvijas dabas muzeja apmeklējumss - personāma ar II invaliditātes grupu;  personāma ar I invaliditātes grupu un bērniem ar invaliditāti un to pavadonim</t>
  </si>
  <si>
    <t>Atvieglojumi Nodrošinājuma valsts aģentūras sniegtajiem maksas pakalpojumiem - 10% atlaide</t>
  </si>
  <si>
    <t>2015.gada 15.decembra Ministru kabineta noteikumi Nr.723 “Patentu valdes maksas pakalpojumu cenrādis” 8.2 un 9.2 apakšpunkti</t>
  </si>
  <si>
    <t>No valsts nodevas maksāšanas ir atbrīvoti pensionāri, kā arī personas ar I un II invaliditātes grupu – par dokumentiem krimināllietās;</t>
  </si>
  <si>
    <t>KOMENTĀRS</t>
  </si>
  <si>
    <t>Studiju un studējošā kredīta piešķiršana un dzēšana no valsts budžeta līdzekļiem - personām ar I un II invaliditātes grupu</t>
  </si>
  <si>
    <t>Aizsardzības ministrija</t>
  </si>
  <si>
    <t>Černobiļas atomelektrostacijas avārijas seku likvidēšanas dalībnieku un Černobiļas atomelektrostacijas avārijas rezultātā cietušo personu sociālās aizsardzības likuma IV.nodaļa
2018.gada 28.augusta Ministru kabineta noteikumu Nr.555 “Veselības aprūpes pakalpojumu organizēšanas un samaksas kārtība” 1.9. un 4.1.4.apakšpunkts</t>
  </si>
  <si>
    <t>Valsts apmaksāti veselības aprūpes pakalpojumi bijušajiem Černobiļas atomelektrostacijas avārijas seku likvidēšanas dalībniekiem</t>
  </si>
  <si>
    <t>Militārā dienesta likuma 52.pants</t>
  </si>
  <si>
    <t>Ikmēneša kompensācija par darbspēju zaudējumu, ja karavīram aktīvā dienesta laikā vai gada laikā pēc atvaļināšanas no aktīvā dienesta noteikta invaliditāte ievainojuma (sakropļojuma, kontūzijas) dēļ, kas iegūts dienesta laikā, pildot dienesta pienākumus, vai slimības dēļ, kuras cēlonis saistīts ar militārā dienesta izpildi</t>
  </si>
  <si>
    <t>Militārā dienesta likuma 51.pants un 59.panta otrās daļas 1.punkts
2013.gada 1.augusta Ministru kabineta noteikumi Nr.590 "Noteikumi par atvaļinātajiem karavīriem apmaksājamiem veselības aprūpes pakalpojumiem, kā arī izdevumu apmēru un samaksas kārtību"</t>
  </si>
  <si>
    <t>2021.gada 28.janvāra Ministru kabineta noteikumi Nr.56 “Nodrošinājuma valsts aģentūras maksas pakalpojumu cenrādis” 4.punkts</t>
  </si>
  <si>
    <t>2009.gada 22.septembra  Ministru kabineta noteikumi Nr.1069 “Noteikumi par valsts nodevu par notariālo darbību izpildi”  3.2..punkts</t>
  </si>
  <si>
    <t>2020.gada 21.aprīļa Ministru kabineta noteikumi Nr.231 "Noteikumi par studiju un studējošo kreditēšanu studijām Latvijā no kredītiestāžu līdzekļiem, kas ir garantēti no valsts budžeta līdzekļiem" 38. 39. un 41.punkts</t>
  </si>
  <si>
    <t>Bezmaksas ģimenes ārsta mājas vizīte - bērniem un personām ar I invaliditātes grupu</t>
  </si>
  <si>
    <t>Veselības aprūpes finansēšanas likuma 6.panata otrās daļas 1. un 15.punkts
2018.gada 28.augusta Ministru kabineta noteikumu Nr.555 “Veselības aprūpes pakalpojumu organizēšanas un samaksas kārtība” 3.6.3.apakšpunkts</t>
  </si>
  <si>
    <t>Veselības aprūpes finansēšanas likuma 6.panata otrās daļas 1. un 15.punkts
2018.gada 28.augusta Ministru kabineta noteikumu Nr.555 “Veselības aprūpes pakalpojumu organizēšanas un samaksas kārtība” 4.8.1.7.apakšpunkts</t>
  </si>
  <si>
    <t>Bezmaksas zobārstniecības pakalpojumi bērniem un zobu ekstrakcija personām ar I invaliditātes grupu, kas noteikta psihisko un uzvedības traucējumu dēļ</t>
  </si>
  <si>
    <t>2018.gada 28.augusta Ministru kabineta noteikumu Nr.555 “Veselības aprūpes pakalpojumu organizēšanas un samaksas kārtība” 4.1.1. un 4.1.5.apakšpunkts</t>
  </si>
  <si>
    <t>Likuma "Par nekustamā īpašuma nodokli" 5.panta trešā daļa</t>
  </si>
  <si>
    <t>Bezmaksas laboratoriskie un diagnosticējošie izmeklējumi - bērni un personas I invaliditātes grupu ir atbrīvotas no līdzmaksājumu veikšanas</t>
  </si>
  <si>
    <t>Plānveida operācijas - bērni un personas I invaliditātes grupu ir atbrīvotas no līdzmaksājumu veikšanas</t>
  </si>
  <si>
    <t>Izlietotais finansējums EUR 2021.gadā</t>
  </si>
  <si>
    <t>Asistenta pakalpojums izglītības iestādē</t>
  </si>
  <si>
    <t>2000.gada 22.augusta Ministru kabineta noteikumi Nr.289 "Noteikumi par valsts nodevu par valsts valodas prasmes atestāciju profesionālo un amata pienākumu veikšanai” 3. un 4.punkts</t>
  </si>
  <si>
    <t>Ministru kabineta 2021. gada 22. jūnija noteikumi Nr. 414 "Braukšanas maksas atvieglojumu noteikumi" 5.punkts</t>
  </si>
  <si>
    <t>Ministru kabineta 2013.gada 24.septembra noteikumi Nr.1000 "Valsts akciju sabiedrības "Ceļu satiksmes drošības direkcija" publisko maksas pakalpojumu cenrādis” 3.punkta 3.1.apakšpunkts</t>
  </si>
  <si>
    <t>Ministru kabineta 2013.gada 24.septembra noteikumi Nr.1000 "Valsts akciju sabiedrības "Ceļu satiksmes drošības direkcija" publisko maksas pakalpojumu cenrādis" 3.punkta 3.7.apakšpunkts</t>
  </si>
  <si>
    <t>Ministru kabineta 2013.gada 24.septembra noteikumi Nr.1000 "Valsts akciju sabiedrības "Ceļu satiksmes drošības direkcija" publisko maksas pakalpojumu cenrādis" 3.punkta 3.3.apakšpunkts</t>
  </si>
  <si>
    <t>Ministru kabineta 2013.gada 24.septembra noteikumi Nr.1000 "Valsts akciju sabiedrības "Ceļu satiksmes drošības direkcija" publisko maksas pakalpojumu cenrādis" 3.punkta 3.2.apakšpunkts</t>
  </si>
  <si>
    <t>Transportlīdzekļa ekspluatācijas nodokļa un uzņēmumu vieglo transportlīdzekļu nodokļa likums
6.panta pirmās daļas 1. un 16.punkts;
2012.gada 11.decembra Ministru kabineta noteikumi Nr.858 "Transportlīdzekļa ekspluatācijas nodokļa un uzņēmumu vieglo transportlīdzekļu nodokļa maksāšanas kārtība" 20.punkts</t>
  </si>
  <si>
    <t>Atbrīvojums no pacienta līdzmaksājuma - bērniem un personām ar I un II invaliditātes grupu</t>
  </si>
  <si>
    <t>Veselības aprūpes finansēšanas likums 6.panata otrās daļas 1., 15. un 16.punkts
2018.gada 28.augusta Ministru kabineta noteikumu Nr.555 “Veselības aprūpes pakalpojumu organizēšanas un samaksas kārtība”</t>
  </si>
  <si>
    <t>Medicīniskā rehabilitācija - bērni un personas ar I un II invaliditātes grupu ir atbrīvotas no līdzmaksājumu veikšanas</t>
  </si>
  <si>
    <t>Veselības aprūpes finansēšanas likuma 6.panata otrās daļas 1., 15. un 16.punkts
2018.gada 28.augusta Ministru kabineta noteikumu Nr.555 “Veselības aprūpes pakalpojumu organizēšanas un samaksas kārtība”
4.9.apakšpunkts; 3.11.apakšnodaļa un 4.nodaļa</t>
  </si>
  <si>
    <t>Veselības aprūpes finansēšanas likuma 6.panata otrās daļas 1., 15. un 16.punkts
2018.gada 28.augusta Ministru kabineta noteikumu Nr.555 “Veselības aprūpes pakalpojumu organizēšanas un samaksas kārtība” 3.8.apakšpunts</t>
  </si>
  <si>
    <t>2017.gada 8.augusta Ministru kabineta noteikumi Nr.448 "Paula Stradiņa Medicīnas vēstures muzeja maksas pakalpojumu cenrādis" 4.3.apakšpunkts</t>
  </si>
  <si>
    <t>2013.gada 17.septembra Ministru kabineta noteikumi Nr.849 "Noteikumi par valsts nodevu naturalizācijas iesnieguma iesniegšanai" 3.5. un 4.2.apakšpunkti</t>
  </si>
  <si>
    <t>2021.gada 6.jūlija Ministru kabineta noteikumi Nr.485 “Noteikumi par valsts nodevu par informācijas saņemšanu no Fizisko personu reģistra” 4.punkts</t>
  </si>
  <si>
    <t>2013.gada 24.septembra Ministru kabineta noteikumi Nr.1004  "Noteikumi par valsts nodevu par atteikšanos no Latvijas pilsonības un Latvijas pilsonības atjaunošanu” 3.punkts</t>
  </si>
  <si>
    <t>Atbrīvojums no valsts nodevas samaksas par informācijas saņemšanu no Fizisko personu reģistra, personām ar invaliditāti, kuras pieprasa MK noteikumu Nr.485 2.3., 2.4. un 2.5. apakšpunktā minēto informāciju</t>
  </si>
  <si>
    <t>Ministru kabineta 2012.gada 21.februāra noteikumi Nr.133 “Noteikumi par valsts nodevu par personu apliecinošu dokumentu izsniegšanu" 6.4.apakšpunkts</t>
  </si>
  <si>
    <t>Samazināta valsts nodeva par personu apliecinošu dokumentu izsniegšanu - personām ar I un II invaliditātes grupu</t>
  </si>
  <si>
    <t>2009.gada 30.jūnija Ministru kabineta noteikumi Nr.720 "Noteikumi par valsts nodevas apmēru, samaksas kārtību un atvieglojumiem par ziņu par deklarēto dzīvesvietu reģistrāciju" 4.3.apakšpunkts</t>
  </si>
  <si>
    <t>2014.gada 23.septembris Ministru kabineta noteikumi Nr.563 "Noteikumi par ziņu sniegšanu un saņemšanu no Sodu reģistra, valsts nodevas apmēru un izziņas noformēšanas prasībām" 41.1.apakšpunkts</t>
  </si>
  <si>
    <t>2013.gada 17.septembra Ministru kabineta noteikumi Nr.885 "Valsts ugunsdzēsības un glābšanas dienesta maksas pakalpojumu cenrādis" 4.punkts</t>
  </si>
  <si>
    <t>2022.gada 8.novembra Ministru kabineta noteikumi Nr.693 “Iekšlietu ministrijas Informācijas centra maksas pakalpojumu cenrādis” pielikuma piezīmes</t>
  </si>
  <si>
    <t>2013.gada 24.septembris Ministru kabineta noteikumi Nr.906 "Noteikumi par civilstāvokļa aktu reģistrācijas valsts nodevu" 8.1.apakšpunkts</t>
  </si>
  <si>
    <t>20014.gada 15.aprīļa Ministru kabineta noteikumi Nr.308 "Noteikumi par valsts nodevu ieraksta izdarīšanai biedrību un nodibinājumu reģistrā" 5.1.apakšpunkts</t>
  </si>
  <si>
    <t>Atbrīvojums no valsts nodevas par ierakstu biedrību un nodibinājumu reģistrā - ja biedrībā apvienotas personas ar invaliditāti</t>
  </si>
  <si>
    <t>1997.gada 8.aprīļa Ministru kabineta noteikumi Nr.138 "Noteikumi par iedzīvotāju ienākuma nodokļa papildu atvieglojumiem personām ar invaliditāti, politiski represētajām personām un nacionālās pretošanās kustības dalībniekiem” 2.punkts</t>
  </si>
  <si>
    <t>Sauszemes transportlīdzekļu īpašnieku civiltiesiskās atbildības obligātās apdrošināšanas likums 14.panta otrā daļa</t>
  </si>
  <si>
    <t>2015.gada 29.septembra Ministru kabineta noteikumi Nr.549 "Latvijas Etnogrāfiskā brīvdabas muzeja publisko maksas pakalpojumu cenrādis” 4.4.apakšpunkts</t>
  </si>
  <si>
    <t>2015.gada 22.decembra Ministru kabineta noteikumi Nr.790 "Memoriālo muzeju apvienības publisko maksas pakalpojumu cenrādis" 3.4.apakšpunkts</t>
  </si>
  <si>
    <t>2015.gada 15.septembra Ministru kabineta noteikumi Nr.523 "Rakstniecības un mūzikas muzeja publisko maksas pakalpojumu cenrādis" 3.5.apakšpunkts</t>
  </si>
  <si>
    <t>2017.gada 27.jūnija Ministru kabineta noteikumi Nr.360 "Rīgas vēstures un kuģniecības muzeja publisko maksas pakalpojumu cenrādis" 3.4.apakšpunkts</t>
  </si>
  <si>
    <t>2018.gada 24.aprīļa Ministru kabineta noteikumi Nr.250 "Rundāles pils muzeja publisko maksas pakalpojumu cenrādis" 3.4.apakšpunkts</t>
  </si>
  <si>
    <t>2013.gada 1.oktobra Ministru kabineta noteikumi Nr.1029 "Īpaši aizsargājamā kultūras pieminekļa – Turaidas muzejrezervāta − publisko maksas pakalpojumu cenrādis" 3.4.apakšpunkts</t>
  </si>
  <si>
    <t>2016.gada 26.aprīļa Ministru kabineta noteikumi Nr.251 "Latvijas Nacionālās bibliotēkas publisko maksas pakalpojumu cenrādis" 3.3.apakšpunkts</t>
  </si>
  <si>
    <t>2012.gada 18.decembra Ministru kabineta noteikumi Nr.887 "Noteikumi par valsts nodevu par Latvijas Nacionālā arhīva sociāli tiesiskās izziņas sagatavošanu un izsniegšanu" 8.1.apakšpunkts</t>
  </si>
  <si>
    <t>2016.gada 1.novembra Ministru kabineta noteikumi Nr.708 "Noteikumi par valsts nodevu par kultūras pieminekļu, tajā skaitā valstij piederošo senlietu, pagaidu izvešanu un mākslas un antikvāro priekšmetu pilnīgu izvešanu un pagaidu izvešanu no Latvijas" 5.punkts</t>
  </si>
  <si>
    <t>2015.gada 22.decembra Ministru kabineta noteikumi Nr.799 "Licencētās makšķerēšanas, vēžošanas un zemūdens medību kārtība" 4. un 23.punkts</t>
  </si>
  <si>
    <t>2013.gada 16.jūlija Ministru kabineta noteikumi Nr.406 "Dabas aizsardzības pārvaldes publisko maksas pakalpojumu cenrādis" 4.3.apakšpunkts</t>
  </si>
  <si>
    <t>2022. gada 15. februāra Ministru kabineta noteikumi Nr. 122 "Latvijas Nacionālā dabas muzeja maksas pakalpojumu cenrādis" 5.9.apakšpunkts</t>
  </si>
  <si>
    <t>Atbrīvojums vai atvieglojums valsts valodas zināšanu prasmes pārbaudei personām ar noteiktiem funkcionēšanas ierobežojumiem
Nodeva - 14.23 euro</t>
  </si>
  <si>
    <t>Izlietotais finansējums EUR 2022.gadā</t>
  </si>
  <si>
    <t>Kopā atbalstu saņēmušo personu skaits 2022.gadā</t>
  </si>
  <si>
    <t>Kopā atbalstu saņēmušo personu skaits 2021.gadā</t>
  </si>
  <si>
    <t>2009.gada 22.septembra  Ministru kabineta noteikumi Nr.1069 “Noteikumi par valsts nodevu par notariālo darbību izpildi”  3.2.punkts</t>
  </si>
  <si>
    <t>Bezmaksas sabiedriskais transports (pilsētas nozīmes un reģionālās nozīmes maršrutā) - tiek kompensēti pārvadātāja zaudējumi par bērnu ar invaliditāti un personu ar I un II invaliditātes grupu, kā arī personu, kura pavada bērnu ar invaliditāti vai personu ar I invaliditātes grupu pārvadāšanu</t>
  </si>
  <si>
    <t>Atbalsts personām ar invaliditāti 2022.g.</t>
  </si>
  <si>
    <t>Atbalsts personām ar invaliditāti 2021.g.</t>
  </si>
  <si>
    <t>Ekonomikas ministrija/ Klimata un enerģētikas ministrija</t>
  </si>
  <si>
    <t>Elektroenerģijas atlaide -  personām ar I invaliditātes grupu vai ģimenei, kuras aprūpē ir bērns ar invaliditāti tiek piemērots maksājuma samazinājumu rēķina summai par elektroenerģiju 5 euro (15 euro no 01.11.2021.-30.04.2023.) apmērā</t>
  </si>
  <si>
    <t>Elektroenerģijas atlaide -  personām ar I invaliditātes grupu vai ģimenei, kuras aprūpē ir bērns ar invaliditāti samazināta elektroenerģijas maksa par pirmajām 100kw/h</t>
  </si>
  <si>
    <t>Atbrīvojums no valsts nodevas par ziņu sniegšanu vai saņemšanu no Sodu reģistra - bezmaksas</t>
  </si>
  <si>
    <t>2013.gada 1.oktobra Ministru kabineta noteikumi Nr.1016 "Latvijas Nacionālā vēstures muzeja publisko maksas pakalpojumu cenrādis" 3.punkts</t>
  </si>
  <si>
    <t>Ieejas maksas un citu pakalpojumu atvieglojumi Latvijas Nacionālajā vēstures muzejā - personām ar invaliditāti un personai, kas pavada personu ar I invaliditātes grupu, un bērniem ar invaliditāti, un viņu ģimenes licekļiem</t>
  </si>
  <si>
    <t>KOPĀ EM</t>
  </si>
  <si>
    <t>KOPĀ AiM</t>
  </si>
  <si>
    <t xml:space="preserve">Vienreizējais pabalsts Covid-19 infekcijas izplatības seku pārvarēšanas likuma 68. pantā noteiktajām personām (Latvijā dzīvojošiem Latvijā piešķirtās Aizsardzības ministrijas militārpersonu izdienas pensijas saņēmējiem, kuri nav sasnieguši vecuma pensijas piešķiršanai nepieciešamo vecumu un kuriem ir noteikta invaliditāte) </t>
  </si>
  <si>
    <t>MK 22.06.2021. rīkojums Nr. 439</t>
  </si>
  <si>
    <t>Papildus COVID atbalsts</t>
  </si>
  <si>
    <t>Energoresursu cenu ārkārtēja pieauguma samazinājuma pasākumu likuma 10. panta otrā daļa</t>
  </si>
  <si>
    <t>AiM izdienas pensijas saņēmējam, kurš nav sasniedzis vecuma pensijas piešķiršanai nepieciešamo vecumu un kuram ir noteikta invaliditāte izmaksā atbalstu 20 euro mēnesī</t>
  </si>
  <si>
    <t>Energoresursu cenu ārkārtēja pieauguma samazinājuma pasākumu likuma 11.pants</t>
  </si>
  <si>
    <t>Pabalsts energoresursu cenu ārkārtēja pieauguma samazināšanai personām ar invaliditāti, 50 euro mēnesī</t>
  </si>
  <si>
    <t>Energo resursu cenu pieauguma samazinājuma pasākumi</t>
  </si>
  <si>
    <t>Energo resursu cenu pieauguma samazinājuma pasākumi
VSAA pārdalīja fiansējumu AiM resoru pensionāriem</t>
  </si>
  <si>
    <t>Dati par 2021.gada periodu no janvāra līdz augustam.
Personu skaits tiek aprēķināts kā vidējais personu skaits uzskaites periodā.</t>
  </si>
  <si>
    <t>Dati par 2021.gada periodu no septembra līdz decembrim.
Mainoties uzskaites sistēmai kopš 2021.gada septembra sistēmā ALDIS 1.grupas invalīdi un Ģimenes ar bērniem invalīdiem tiek uzskaitītas vienā kategorijā. Statistika tiek sniegta kopā (bērni un pieaugušie).
Personu skaits tiek aprēķināts kā vidējais personu skaits uzskaites periodā.
Par 2021.gadu kopā sniegts finansējums: 1 250 024 eur.</t>
  </si>
  <si>
    <t>Norādītais atbalsta apjoms ir lielāks kā faktiski izlietotais, jo BVKB piešķir atbalstu noteiktā apjomā, bet ne viss atbalsts tiek izlietots. Gada sākumā elektrības piegādātājs pārrēķina neizlietoto atbalstu un atgriež BVKB (kā vienu kopēju maksājumu par visām mērķa grupām). Nepieciešamības gadījumā iespējams noteikta aptuveno koefiecientu, cik lielā apmērā atbalsts nav izlietots.</t>
  </si>
  <si>
    <t>Šis normatīvs bija spēkā līdz 01.09.2021., tāpēc dati nav attiecināmi.</t>
  </si>
  <si>
    <t>Mainoties uzskaites sistēmai kopš 2021.gada septembra sistēmā ALDIS 1.grupas invalīdi un Ģimenes ar bērniem invalīdiem tiek uzskaitītas vienā kategorijā. Statistika tiek sniegta kopā (bērni un pieaugušie).
Personu skaits tiek aprēķināts kā vidējais personu skaits uzskaites periodā.</t>
  </si>
  <si>
    <t>Personu skaits, kurām 2021.gada laikā kaut vienu dienu ir bijuši aktuāli zem tabulas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t>
  </si>
  <si>
    <t>FM KOPĀ</t>
  </si>
  <si>
    <t>EM KOPĀ</t>
  </si>
  <si>
    <t>AiM KOPĀ</t>
  </si>
  <si>
    <t>Informācijas avots: VDEĀVK IIS sniegtā informācija par piešķirto invaliditātes grupu un Paziņojumā par fiziskajai personai izmaksātajām summām norādīto atvieglojumu summa.</t>
  </si>
  <si>
    <t>* unikālo personu skaits
** summas apmērs, kas norādīts paziņojuma ailē 090 (par invaliditāti)</t>
  </si>
  <si>
    <t>PMLP tiek uzskaitīti dati par visiem MK 17.09.2013. noteikumu Nr.849 3.un 4.punktā minētajiem gadījumiem, atsevišķi neizdalot 3.5. un 4.2.apakšpunktos minētos atvieglojumus personām ar invaliditāti. 
Kopējais samazināto un atbrīvoto nodevu maksājušo skaits, neizdalot personas ar invaliditāti</t>
  </si>
  <si>
    <t>PMLP informācija par personām ar invaliditāti,  kuri pieprasa informāciju no Iedzīvotāju reģistra, netiek uzkrāta.</t>
  </si>
  <si>
    <t xml:space="preserve">PMLP tiek uzskaitīti dati par visiem MK 21.02.2012. not.Nr.133 6.punktā norādītajām personām, atsevišķi neizdalot personu ar invaliditāti saņemtos atvieglojumus.  </t>
  </si>
  <si>
    <t xml:space="preserve">PMLP tiek uzskaitīti dati par visiem MK 24.09.2013. noteikumu Nr.1004 3.punktā minētajiem gadījumiem, atsevišķi neizdalot personu ar invaliditāti saņemtos atvieglojumus.  </t>
  </si>
  <si>
    <t>Informācija par PMLP piešķirtajiem atvieglojumiem no valsts nodevas par deklarētās dzīvesvietas reģistrāciju tiek uzkrāta, neizdalot invaliditātes grupu. Deklarētās dzīvesvietas reģistrāciju atbilstoši Dzīvesvietas deklarēšanas likumam (7.pants) veic arī pašvaldības. Dati par atvieglojumiem no valsts nodevas personām, kurām piešķirta invaliditāte un kuras deklarējušās pašvaldībās, PMLP nav pieejami.</t>
  </si>
  <si>
    <t>Norādīta informācija par IeM IC piešķirtajiem atvieglojumiem no valsts nodevas, kas tiek uzkrāta, neizdalot invaliditātes grupu, jo, galvenokārt,  jo e-pakalpojumā iesniedzot pieteikumu par izziņas izsniegšanu, persona nenorāda invaliditātes grupu,bet tikai invaliditātes apliecības numuru.</t>
  </si>
  <si>
    <t>Norādīta informācija par IeM IC piešķirtajiem atvieglojumiem no sniegtajiem maksas pakalpojumiem, kas tiek uzkrāta, neizdalot invaliditātes grupu, jo, galvenokārt,  jo e-pakalpojumā iesniedzot pieteikumu par izziņas izsniegšanu, persona nenorāda invaliditātes grupu,bet tikai invaliditātes apliecības numuru.</t>
  </si>
  <si>
    <t>VUGD turpmāk veiks atsevišķu uzskaiti par Latvijas Ugunsdzēsības muzeja apmeklētājiem ar invaliditāti.</t>
  </si>
  <si>
    <t>2021. gadā netika sniegti maksas pakalpojumi personām ar invaliditāti</t>
  </si>
  <si>
    <t>IeM KOPĀ</t>
  </si>
  <si>
    <t>2022. gadā netika sniegti maksas pakalpojumi personām ar invaliditāti</t>
  </si>
  <si>
    <t>Informācija netiek uzkrāta</t>
  </si>
  <si>
    <t>Informācijanetiek uzkrāta</t>
  </si>
  <si>
    <t>Informācijas netiek uzkrāta</t>
  </si>
  <si>
    <t>Informācija netiek uzkrāta, jo visām bezmaksas grupām tiek izsniegtas vienādas bezmaksas biļetes.</t>
  </si>
  <si>
    <t>Apkopota statistika par muzeja izstāžu un pamatekspozīcijas telpām Brīvības bulvārī 32 un Muzeja Dauderu nodaļu Zāģeru ielā 7 (Muzeja Tautas frontes muzeja nodaļai ir bezmaksas apmeklējums, līdz ar ko, šāda statistika netiek apkopota).
Muzejs neveic statistiku par atsevišķām invalīdu grupām (I, II vai III), skaita kopā un skaitā iekļauj arī invalīdu pavadošās personas.</t>
  </si>
  <si>
    <t>Personas ar invaliditāti netiek uzskaitītas pa grupām, tiek uzskaitīts kopējais skaits  (bērni ar invaliditāti un pavadoņi, personas ar I un II invaliditātes grupu).
Filiālēs Ainažu Jūrskolas muzejā un Mencendorfa namā uzskaite netiek veikta, Latvijas Fotogrāfijas muzejā tiek veikta.</t>
  </si>
  <si>
    <t>Grupas netiek atsevišķi uzskaitītas (bērni ar invalid., I un II inv.grupa).</t>
  </si>
  <si>
    <t xml:space="preserve">Informācija šādā griezumā nav pieejama, jo atbilstoši Īpaši aizsargājamā kultūras pieminekļa - Turaidas muzejrezervāta - publisko maksas pakalpojumu cenrāža 3.punktam maksu par muzeja apmeklējumu neiekasē no vairākām personu grupām, tajā skaitā arī no personām līdz 18 gadu vecumam ar invaliditāti, personām ar I grupas invaliditāti, personām ar II grupas invaliditāti un vienas personas, kas pavada personu līdz 18 gadu vecumam ar invaliditāti un personu, kas pavada personu ar I grupas invaliditāti.
Visām personām, no kurām maksu neiekasē šo noteikumu 3.punkta izpratnē tiek izsniegta vienota bezmaksas biļete.
Personām ar III grupas invaliditāti tiek piemērota cenas atlaide, tādēļ arī šis rādītājs ir aprēķināms.
</t>
  </si>
  <si>
    <t>Pārskata periodā nav noticis neviens maksas pasākums, kurā būtu bijis jāpiemēro cenrādī norādītā atlaide cilvēkiem ar invaliditāti. Bibliotēkas telpas, darba vietas un pakalpojumi ir pielāgoti cilvēku ar dažāda veida invaliditāti vajadzībām; ir sniegti bibliotēkas pakalpojumi, bet šī apmeklētāju/ bibliotēkas lietotāju grupa netiek atsevišķi uzskaitīta.</t>
  </si>
  <si>
    <t>Informācija netiek dalīta, bet ir kopā I un 
II inv.grupa</t>
  </si>
  <si>
    <t>Covid-19  ierobežojumi.
Atsevišķi netiek izdalītas invaliditātes grupas.</t>
  </si>
  <si>
    <t>Atvieglojumus valsts nodevai par atļaujas izsniegšanu mākslas un antikvāro priekšmetu izvešanai no Latvijas Republikas nav pieprasījusi neviena persona ar invaliditāti. Līdz ar to Ministru kabineta 2016. gada 1.novembra noteikumos Nr.708 "Noteikumi par valsts nodevu par kultūras pieminekļu, tajā skaitā valstij piederošo senlietu, pagaidu izvešanu un mākslas un antikvāro priekšmetu pilnīgu izvešanu un pagaidu izvešanu no Latvijas" noteiktos atvieglojumus personām ar invaliditāti nav bijusi nepieciešamība piemērot.</t>
  </si>
  <si>
    <t>KM KOPĀ</t>
  </si>
  <si>
    <t xml:space="preserve">Informācija netiek uzkrāta, jo visām bezmaksas grupām tiek izsniegtas vienādas bezmaksas biļetes.
</t>
  </si>
  <si>
    <t>Latvijas Nacionālajā vēstures muzejā atsevišķi indvaliditātes grupas netiek izdalītas.</t>
  </si>
  <si>
    <t>Personas ar invaliditāti netiek uzskaitītas pa grupām, tiek uzskaitīts kopējais skaits  (bērni ar invaliditāti un pavadoņi, personas ar I un II invaliditātes grupu).
Filiālēs Ainažu Jūrskolas muzejā un Mencendorfa namā uzskaite netiek veikta, Latvijas Fotogrāfijas muzejā tiek veikta</t>
  </si>
  <si>
    <t>Informācija šādā griezumā nav pieejama, jo atbilstoši Īpaši aizsargājamā kultūras pieminekļa - Turaidas muzejrezervāta - publisko maksas pakalpojumu cenrāža 3.punktam maksu par muzeja apmeklējumu neiekasē no vairākām personu grupām, tajā skaitā arī no personām līdz 18 gadu vecumam ar invaliditāti, personām ar I grupas invaliditāti, personām ar II grupas invaliditāti un vienas personas, kas pavada personu līdz 18 gadu vecumam ar invaliditāti un personu, kas pavada personu ar I grupas invaliditāti.
Visām personām, no kurām maksu neiekasē šo noteikumu 3.punkta izpratnē tiek izsniegta vienota bezmaksas biļete.
Personām ar III grupas invaliditāti tiek piemērota cenas atlaide, tādēļ arī šis rādītājs ir aprēķināms.</t>
  </si>
  <si>
    <t>Atsevišķi netiek izdalītas invaliditātes grupas.</t>
  </si>
  <si>
    <t>Kopā atbalstu saņēmušo skaits norādīts par personu ar I vai II grupas invaliditāti, personu līdz 18 gadu vecumam ar invaliditāti un personu, kas pavada personu ar I grupas invaliditāti vai personu līdz 18 gadu vecumam ar invaliditāti, braucienu skaits</t>
  </si>
  <si>
    <t>SM KOPĀ</t>
  </si>
  <si>
    <t>VZD  neuzkrāj informāciju par visiem invalīdiem, bet gan tikai tiem, kuriem atjaunojamas īpašuma tiesības uz zemes reformas laikā piešķirto zemi, kura iekļauta par valsts budžeta līdzekļiem uzmērāmo zemes vienību sarakstā, bet zemes lietotājs nav bijušais īpašnieks, kuram zemes īpašums piederēja Latvijas Republikā līdz 1940.gada 21.jūlijam, bijušā īpašnieka laulātais, bērns vai mazbērns</t>
  </si>
  <si>
    <t>Nav</t>
  </si>
  <si>
    <t>Nav reģistrētu gadījumu</t>
  </si>
  <si>
    <t>TM KOPĀ</t>
  </si>
  <si>
    <t xml:space="preserve">926.3 euro (bez PVN) </t>
  </si>
  <si>
    <t>II un III invaliditātes grupa netiek identificēta*</t>
  </si>
  <si>
    <t>Černobiļas atomelektrostacijas avārijas seku likvidēšanas dalībnieki tiek identificēti pēc pacientu grupas Nr. 13 "Černobiļas atomelektrostacijas  avārijas seku likvidācijā cietušās personas"</t>
  </si>
  <si>
    <t>2021.gadā Slimību profilakses un kontroles centrā (turpmāk - SPKC) netika veikts neviens maksas pakalpojums un finansiāls atbalsts, kas saistīts ar SPKC cenrādī noteikto pakalpojumu sniegšanu. Papildus informējam, ka SPKC cenrādī nav paredzēti šāda veida pakalpojumi.</t>
  </si>
  <si>
    <t>VM KOPĀ</t>
  </si>
  <si>
    <t>III invaliditātes grupa netiek identificēta*</t>
  </si>
  <si>
    <t>II un III invaliditātes grupa netiek identificēta**</t>
  </si>
  <si>
    <t>2022.gadā Slimību profilakses un kontroles centrā (turpmāk - SPKC) netika veikts neviens maksas pakalpojums un finansiāls atbalsts, kas saistīts ar SPKC cenrādī noteikto pakalpojumu sniegšanu.  Papildus informējam, ka SPKC cenrādī nav paredzēti šāda veida pakalpojumi.</t>
  </si>
  <si>
    <t>*Personas ar II grupas invaliditāti saskaņā ar Veselības aprūpes finansēšanas likumu no līdzmaksājuma atbrīvojamas ar 2022. gada 1. janvāri. Personām ar III grupas invaliditāti atbrīvojums no līdzmaksājuma pašreiz Veselības aprūpes finansēšanas likumā nav paredzēts.</t>
  </si>
  <si>
    <t>* Personām ar III grupas invaliditāti atbrīvojums no līdzmaksājuma pašreiz Veselības aprūpes finansēšanas likumā  nav paredzēts.
**Bezmaksas zobārstniecības pakalpojumi bērniem un zobu ekstrakcija personām ar II un III invaliditātes grupu  pašreiz  Ministru kabineta 2018.gada 28.augusta  noteikumos Nr.555 “Veselības aprūpes pakalpojumu organizēšanas un samaksas kārtība”  nav paredzēti.</t>
  </si>
  <si>
    <t>Visas personas, kurām ir tiesības bez maksas apmeklēt muzeju, tiek reģistrēti kopējā kategorijā “Bezmaksas biļete”</t>
  </si>
  <si>
    <t>KOPĀ</t>
  </si>
  <si>
    <t>ZM KOPĀ</t>
  </si>
  <si>
    <t>VARAM KOPĀ</t>
  </si>
  <si>
    <t>IZM KOPĀ</t>
  </si>
  <si>
    <t>Aprēķināts proporcionāli dienām, kas bij atvērtas 2021.g.
No 15.06.2021. līdz 13.12.2022. atbalstu kopumā saņēma 1911 personas, muzeja neiegūtie ienākumi ir 5305,20 euro</t>
  </si>
  <si>
    <t>Nav attiecināms</t>
  </si>
  <si>
    <t xml:space="preserve">Finansējums netiek atsevišķi nodalīts pa grupām. Izglītojamo skaits 2021.gada 15.septembrī. </t>
  </si>
  <si>
    <t>Normatīvais regulējums paredz sniegt atbalstu, bet šadu gadījumu vel nav bijis.</t>
  </si>
  <si>
    <t xml:space="preserve">Finansējums netiek atsevišķi nodalīts pa grupām. Izglītojamo skaits 2022.gada 15.septembrī. </t>
  </si>
  <si>
    <t xml:space="preserve">Pārbaudi kārtoja 67 invalīdi, no kuriem 8 maksāja valsts nodevu 1,42 EUR, 52 maksāja valsts nodevu 7,11 EUR, 7 maksāja pilnu valsts nodevu 14,23 EUR. 
</t>
  </si>
  <si>
    <t>Atvieglojumi valsts valodas prasmes pārbaudē nav saistīti ar kādu no invaliditātes grupām, bet ar ārsta rehabilitologa atzinumu - 2022. gadā 
ar atvieglojumiem (atbrīvojumu no kādas pārbaudes daļas vai daļām) pārbaudi kārtoja11 cilvēki.  
Atbrīvoti no klausīšanās - 12 cilvēki, lasīšanas - 6 cilvēki, runāšanas - 7 cilvēki, rakstīšanas -7 cilvēki.</t>
  </si>
  <si>
    <t>Atvieglojumi valsts valodas prasmes pārbaudē nav saistīti ar kādu no invaliditātes grupām, bet ar ārsta rehabilitologa atzinumu- 2021. gadā 
ar atvieglojumiem (atbrīvojumu no kādas pārbaudes daļas vai daļām) pārbaudi kārtoja 
Atbrīvoti no klausīšanās - 10 cilvēki, lasīšanas - 1 cilvēks, runāšanas - 9 cilvēki, rakstīšanas -1 cilvēks.</t>
  </si>
  <si>
    <t>Atbalsts personām ar invaliditāti 2023.gadā</t>
  </si>
  <si>
    <t>Izlietotais finansējums EUR 2023.g.</t>
  </si>
  <si>
    <t>Bērni ar invaliditāti</t>
  </si>
  <si>
    <t>Personas ar I invaliditātes grupu</t>
  </si>
  <si>
    <t>Personas ar II invaliditātes grupu</t>
  </si>
  <si>
    <t>Personas ar III invaliditātes grupu</t>
  </si>
  <si>
    <t>Kopā atbalstu saņēmušo personu ar invaliditāti skaits un izlietotais finansējums2023.gadā</t>
  </si>
  <si>
    <t>AiM kopā</t>
  </si>
  <si>
    <t>Klimata un enerģētikas ministrija</t>
  </si>
  <si>
    <t>KEM kopā</t>
  </si>
  <si>
    <t>FM kopā</t>
  </si>
  <si>
    <t>2024.gada 18.jūnija Ministru kabineta noteikumi Nr.371 “Nodrošinājuma valsts aģentūras maksas pakalpojumu cenrādis” pielikuma piezīme Nr.6</t>
  </si>
  <si>
    <t>IeM kopā</t>
  </si>
  <si>
    <t>2022.gada 8.marta Ministru kabineta noteikumi Nr.157 "Noteikumi par valsts valodas zināšanu apjomu, valsts valodas prasmes pārbaudes kārtību un valsts nodevu par valsts valodas prasmes pārbaudi" 7.4.apakšpunkts un 9.punkts</t>
  </si>
  <si>
    <t>IZM kopā</t>
  </si>
  <si>
    <t>2024.gada 9.janvāra Ministru kabineta noteikumi Nr.11 "Rundāles pils muzeja publisko maksas pakalpojumu cenrādis" 3.4. un 3.5.apakšpunkts</t>
  </si>
  <si>
    <t>Ieejas maksas un citu pakalpojumu atvieglojumi Latvijas Nacionālās bibliotēkas izstādēs un pasākumos - personām ar II invaliditātes grupu;  personāma ar I invaliditātes grupu un bērniem ar invaliditāti un to pavadonim</t>
  </si>
  <si>
    <t>2024.gada 30.aprīļa Ministru kabineta noteikumi Nr.266 "Latvijas Nacionālās bibliotēkas publisko maksas pakalpojumu cenrādis" 3.3. un 3.4.apakšpunkts, 11.punkts</t>
  </si>
  <si>
    <t>KM kopā</t>
  </si>
  <si>
    <t>Bezmaksas sabiedriskais transports (pilsētas nozīmes un reģionālās nozīmes maršrutā) - tiek kompensēti pārvadātāja zaudējumi par bērnu ar invaliditāti un personu ar I un II invaliditātes grupu pārvadāšanu un personu, kas pavada bērnu ar invaliditāti vai personu ar I invaliditātes grupu</t>
  </si>
  <si>
    <t>Transportlīdzekļa ekspluatācijas nodokļa un uzņēmumu vieglo transportlīdzekļu nodokļa likums
6.panta pirmās daļas 1. un 16.punkts;
2012.gada 11.decembra Ministru kabineta noteikumi Nr.858 "Transportlīdzekļa ekspluatācijas nodokļa un uzņēmumu vieglo transportlīdzekļu nodokļa maksāšanas kārtība" 20. un 39.punkts</t>
  </si>
  <si>
    <t>SM kopā</t>
  </si>
  <si>
    <t>TM kopā</t>
  </si>
  <si>
    <t>VM kopā</t>
  </si>
  <si>
    <t>Viedās administrācijas un reģionālās attīstības ministrija</t>
  </si>
  <si>
    <t>Nekustamā īpašuma nodokļu atlaides personām ar invaliditāti vai ģimenēm, kurās aug bērns ar invaliditāti - pašvaldība var izdot saistošos noteikumus, nosakot nekustamā īpašuma nodokļu atlaides, atsevišķām nekustamā īpašuma nodokļa maksātāju kategorijām, t.sk. personām ar invaliditāti vai ģimenei, kurā aug bērns ar invaliditāti</t>
  </si>
  <si>
    <t>Ieejas maksas un citu pakalpojumu atvieglojumi Līgatnes dabas taku apmeklējumss - personāma ar I un II invaliditātes grupu, bērniem ar invaliditati un personām, kas pavada personu ar I invaliditātes grupu vai bērnu ar invaliditāti</t>
  </si>
  <si>
    <t>VARAM kopā</t>
  </si>
  <si>
    <t>ZM kopā</t>
  </si>
  <si>
    <r>
      <t xml:space="preserve">Aizsardzības ministrijas apmaksāti veselības aprūpes pakalpojumi </t>
    </r>
    <r>
      <rPr>
        <u/>
        <sz val="9"/>
        <color theme="1"/>
        <rFont val="Times New Roman"/>
        <family val="1"/>
        <charset val="186"/>
      </rPr>
      <t>bijušajiem zemessargiem</t>
    </r>
    <r>
      <rPr>
        <sz val="9"/>
        <color theme="1"/>
        <rFont val="Times New Roman"/>
        <family val="1"/>
        <charset val="186"/>
      </rPr>
      <t>, ja līgums par dienestu Latvijas Republikas Zemessardzē ir izbeigts zemessarga invaliditātes vai ievainojuma (sakropļojuma, kontūzijas) dēļ, kas iegūts, pildot Zemessardzes uzdevumus vai piedaloties apmācībā, vai slimības dēļ, kuras cēlonis ir saistīts ar Zemessardzes uzdevumu pildīšanu vai dalību apmācībā</t>
    </r>
  </si>
  <si>
    <r>
      <t>Latvijas Republikas Zemessardzes likuma 34.panta 3.</t>
    </r>
    <r>
      <rPr>
        <vertAlign val="superscript"/>
        <sz val="9"/>
        <color theme="1"/>
        <rFont val="Times New Roman"/>
        <family val="1"/>
        <charset val="186"/>
      </rPr>
      <t>1</t>
    </r>
    <r>
      <rPr>
        <sz val="9"/>
        <color theme="1"/>
        <rFont val="Times New Roman"/>
        <family val="1"/>
        <charset val="186"/>
      </rPr>
      <t>, 4. un 5.punkts
2014.gada 30.septembra Ministru kabineta noteikumi Nr.585 "Noteikumi par bijušajiem zemessargiem apmaksājamiem veselības aprūpes pakalpojumiem, kā arī izdevumu apjomu un samaksas kārtību"</t>
    </r>
  </si>
  <si>
    <r>
      <t xml:space="preserve">Aizsardzības ministrijas apmaksāti veselības aprūpes pakalpojumi </t>
    </r>
    <r>
      <rPr>
        <u/>
        <sz val="9"/>
        <color theme="1"/>
        <rFont val="Times New Roman"/>
        <family val="1"/>
        <charset val="186"/>
      </rPr>
      <t>atvaļinātajiem karavīriem</t>
    </r>
    <r>
      <rPr>
        <sz val="9"/>
        <color theme="1"/>
        <rFont val="Times New Roman"/>
        <family val="1"/>
        <charset val="186"/>
      </rPr>
      <t>, ja viņi atvaļināti sakarā ar karavīra invaliditāti vai ievainojumu (sakropļojuma, kontūzijas), kas iegūts, pildot  dienesta pienākumus vai slimības dēļ, kuras cēlonis ir saistīts ar militārā dienesta izpildi</t>
    </r>
  </si>
  <si>
    <r>
      <t>2021. gada 1. jūnija Ministru kabineta noteikumi Nr. 345 "Aizsargātā lietotāja tirdzniecības pakalpojuma noteikumi" 3.2. un 3.3.apakšpunkts un 38</t>
    </r>
    <r>
      <rPr>
        <vertAlign val="superscript"/>
        <sz val="9"/>
        <color theme="1"/>
        <rFont val="Times New Roman"/>
        <family val="1"/>
        <charset val="186"/>
      </rPr>
      <t>1</t>
    </r>
    <r>
      <rPr>
        <sz val="9"/>
        <color theme="1"/>
        <rFont val="Times New Roman"/>
        <family val="1"/>
        <charset val="186"/>
      </rPr>
      <t>.punkts</t>
    </r>
  </si>
  <si>
    <r>
      <t>Iedzīvotāju ienākuma nodokļa papildu atvieglojums personām ar invaliditāti - IIN atviglojumi personāma ar I un II invaliditātes grupu –1848</t>
    </r>
    <r>
      <rPr>
        <i/>
        <sz val="9"/>
        <color rgb="FF000000"/>
        <rFont val="Times New Roman"/>
        <family val="1"/>
        <charset val="186"/>
      </rPr>
      <t>euro</t>
    </r>
    <r>
      <rPr>
        <sz val="9"/>
        <color rgb="FF000000"/>
        <rFont val="Times New Roman"/>
        <family val="1"/>
        <charset val="186"/>
      </rPr>
      <t xml:space="preserve"> gadā;
personāma ar III invaliditātes grupu. – 1440</t>
    </r>
    <r>
      <rPr>
        <i/>
        <sz val="9"/>
        <color rgb="FF000000"/>
        <rFont val="Times New Roman"/>
        <family val="1"/>
        <charset val="186"/>
      </rPr>
      <t>euro</t>
    </r>
    <r>
      <rPr>
        <sz val="9"/>
        <color rgb="FF000000"/>
        <rFont val="Times New Roman"/>
        <family val="1"/>
        <charset val="186"/>
      </rPr>
      <t xml:space="preserve"> gadā</t>
    </r>
  </si>
  <si>
    <r>
      <t>Atbrīvojums no valsts nodevas naturalizācijas iesnieguma iesniegšanai - personām ar II un III invaliditātes grupu - 4.27</t>
    </r>
    <r>
      <rPr>
        <i/>
        <sz val="9"/>
        <color rgb="FF000000"/>
        <rFont val="Times New Roman"/>
        <family val="1"/>
        <charset val="186"/>
      </rPr>
      <t>euro</t>
    </r>
    <r>
      <rPr>
        <sz val="9"/>
        <color rgb="FF000000"/>
        <rFont val="Times New Roman"/>
        <family val="1"/>
        <charset val="186"/>
      </rPr>
      <t>; I invaliditātes grupu - bezmaksas</t>
    </r>
  </si>
  <si>
    <r>
      <t>Samazināta valsts nodevas likme par atteikšanos no Latvijas pilsonības un Latvijas pilsonības atjaunošanu - 7.11</t>
    </r>
    <r>
      <rPr>
        <i/>
        <sz val="9"/>
        <color rgb="FF000000"/>
        <rFont val="Times New Roman"/>
        <family val="1"/>
        <charset val="186"/>
      </rPr>
      <t>euro</t>
    </r>
    <r>
      <rPr>
        <sz val="9"/>
        <color rgb="FF000000"/>
        <rFont val="Times New Roman"/>
        <family val="1"/>
        <charset val="186"/>
      </rPr>
      <t xml:space="preserve"> personām ar I invaliditātes grupu</t>
    </r>
  </si>
  <si>
    <r>
      <t xml:space="preserve">Atvieglojumi valsts nodevai par </t>
    </r>
    <r>
      <rPr>
        <sz val="9"/>
        <color theme="1"/>
        <rFont val="Times New Roman"/>
        <family val="1"/>
        <charset val="186"/>
      </rPr>
      <t>Valsts kultūras pieminekļu aizsardzības inspekcijas atļaujas izsniegšanu kultūras pieminekļu vai antikvāro priekšmetu, pagaidu vai pilnīgai izvešanai no Latvijas Republikas</t>
    </r>
    <r>
      <rPr>
        <sz val="9"/>
        <color rgb="FF000000"/>
        <rFont val="Times New Roman"/>
        <family val="1"/>
        <charset val="186"/>
      </rPr>
      <t xml:space="preserve"> - 50% atlaide</t>
    </r>
  </si>
  <si>
    <r>
      <t>Stāvvietu karte personām ar invaliditāti, kurām ir VDEĀVK atzinums par medicīniskajām indikācijām vieglā automobiļa speciālai pielāgošanai un pabalsta saņemšanai transporta izdevumu kompensēšanai; automobiļiem, kuru pasažieri ir personas ar I invaliditātes grupu sakarā ar redzes traucējumiem; bērnam ar invaliditāti, kuram ir VDEĀVK atzinums par īpašas kopšanas nepieciešamību - 0.86</t>
    </r>
    <r>
      <rPr>
        <i/>
        <sz val="9"/>
        <color rgb="FF000000"/>
        <rFont val="Times New Roman"/>
        <family val="1"/>
        <charset val="186"/>
      </rPr>
      <t>euro</t>
    </r>
  </si>
  <si>
    <r>
      <t>2023.gada 13.jūnija Ministru kabineta noteikumi Nr.298 "Dabas aizsardzības pārvaldes publisko maksas pakalpojumu cenrādis" 3.3., 3.4. un 3.</t>
    </r>
    <r>
      <rPr>
        <vertAlign val="superscript"/>
        <sz val="9"/>
        <color rgb="FF000000"/>
        <rFont val="Times New Roman"/>
        <family val="1"/>
        <charset val="186"/>
      </rPr>
      <t>1</t>
    </r>
    <r>
      <rPr>
        <sz val="9"/>
        <color rgb="FF000000"/>
        <rFont val="Times New Roman"/>
        <family val="1"/>
        <charset val="186"/>
      </rPr>
      <t>.2.apakšpunkts, 4.punkts</t>
    </r>
  </si>
  <si>
    <r>
      <t>Mednieku sezonas kartes izsniegšana - 15</t>
    </r>
    <r>
      <rPr>
        <i/>
        <sz val="9"/>
        <color rgb="FF000000"/>
        <rFont val="Times New Roman"/>
        <family val="1"/>
        <charset val="186"/>
      </rPr>
      <t>euro</t>
    </r>
    <r>
      <rPr>
        <sz val="9"/>
        <color rgb="FF000000"/>
        <rFont val="Times New Roman"/>
        <family val="1"/>
        <charset val="186"/>
      </rPr>
      <t xml:space="preserve"> personām ar I, II un III invaliditātes grupu</t>
    </r>
  </si>
  <si>
    <t>Mainoties uzskaites sistēmai, kopš 2021.gada septembra sistēmā ALDIS 1.grupas invalīdi un Ģimenes ar bērniem invalīdiem tiek uzskaitītas vienā kategorijā. Statistika tiek sniegta kopā (bērni un pieaugušie).
Personu skaits tiek aprēķināts kā vidējais personu skaits uzskaites periodā.</t>
  </si>
  <si>
    <t>Elektroenerģijas atlaide - personām ar I invaliditātes grupu vai ģimenei, kuras aprūpē ir bērns ar invaliditāti tiek piemērots maksājuma samazinājumu rēķina summai par elektroenerģiju 5 euro (15 euro no 01.11.2021.-30.04.2023.) apmērā</t>
  </si>
  <si>
    <t>352 </t>
  </si>
  <si>
    <r>
      <t xml:space="preserve">Personu skaits, kurām 2023.gada laikā kaut vienu dienu ir bijuši aktuāli zem tabulas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 
</t>
    </r>
    <r>
      <rPr>
        <b/>
        <sz val="9"/>
        <color theme="1"/>
        <rFont val="Times New Roman"/>
        <family val="1"/>
        <charset val="186"/>
      </rPr>
      <t>Informācijas avots:</t>
    </r>
    <r>
      <rPr>
        <sz val="9"/>
        <color theme="1"/>
        <rFont val="Times New Roman"/>
        <family val="1"/>
        <charset val="186"/>
      </rPr>
      <t xml:space="preserve"> VDEĀVK IIS sniegtā informācija par piešķirto invaliditātes grupu un Paziņojumā par fiziskajai personai izmaksātajām summām norādīto atvieglojumu summa. Informācija atlasīta un apkopota  uz 30.08.2024.
</t>
    </r>
    <r>
      <rPr>
        <b/>
        <i/>
        <sz val="9"/>
        <color theme="1"/>
        <rFont val="Times New Roman"/>
        <family val="1"/>
        <charset val="186"/>
      </rPr>
      <t>* unikālo personu skaits
** summas apmērs, kas norādīts paziņojuma ailē 090 (par invaliditāti)</t>
    </r>
  </si>
  <si>
    <r>
      <t>LTAB vērš uzmanību, ka atlaides, kas tiek segtas no OCTA Garantijas fonda, nav gluži  atbilstošas LM vēstulē  minētajam apgalvojumam "</t>
    </r>
    <r>
      <rPr>
        <i/>
        <sz val="9"/>
        <color theme="1"/>
        <rFont val="Times New Roman"/>
        <family val="1"/>
        <charset val="186"/>
      </rPr>
      <t>atbalstam novirzītajiem valsts budžeta līdzekļiem</t>
    </r>
    <r>
      <rPr>
        <sz val="9"/>
        <color theme="1"/>
        <rFont val="Times New Roman"/>
        <family val="1"/>
        <charset val="186"/>
      </rPr>
      <t xml:space="preserve">", jo atlaidi nepiešķir no valsts budžeta līdzekļiem. 
</t>
    </r>
    <r>
      <rPr>
        <b/>
        <sz val="9"/>
        <color theme="1"/>
        <rFont val="Times New Roman"/>
        <family val="1"/>
        <charset val="186"/>
      </rPr>
      <t xml:space="preserve">Datu avots: </t>
    </r>
    <r>
      <rPr>
        <sz val="9"/>
        <color theme="1"/>
        <rFont val="Times New Roman"/>
        <family val="1"/>
        <charset val="186"/>
      </rPr>
      <t>LTAB (Latvijas Transportlīdzekļu apdrošinātāju birojs)</t>
    </r>
  </si>
  <si>
    <t>Pilsonības un migrācijas lietu pārvaldē informācija par personām ar invaliditāti,  kuri pieprasa informāciju no Iedzīvotāju reģistra, netiek uzkrāta.</t>
  </si>
  <si>
    <t xml:space="preserve">Pilsonības un migrācijas lietu pārvaldē tiek uzskaitīti dati par visiem Ministru kabineta 2012. gada 21. februāra noeikumu.Nr. 133 6. punktā norādītajām personām, atsevišķi neizdalot personu ar invaliditāti saņemtos atvieglojumus.  </t>
  </si>
  <si>
    <t>Pilsonības un migrācijas lietu pārvaldē tiek uzskaitīti dati par visiem Ministru kabineta  2013. gada 24. septembra noteikumu Nr.1004 3. punktā minētajiem gadījumiem, atsevišķi neizdalot personu ar invaliditāti saņemtos atvieglojumus. 2023. gadā nav piemēroti atvieglojumi.</t>
  </si>
  <si>
    <t>Informācija par Pilsonības un migrācijas lietu pārvaldes piešķirtajiem atvieglojumiem no valsts nodevas par deklarētās dzīvesvietas reģistrāciju tiek uzkrāta, neizdalot invaliditātes grupu. Deklarētās dzīvesvietas reģistrāciju atbilstoši Dzīvesvietas deklarēšanas likumam (7 .pants) veic arī pašvaldības. Dati par atvieglojumiem no valsts nodevas personām, kurām piešķirta invaliditāte un kuras deklarējušās pašvaldībās, Pilsonības un migrācijas lietu pārvaldē nav pieejami.</t>
  </si>
  <si>
    <t>2023.gadā Iekšlietu ministrijas Informācijas centrā šāds pakalpojums netika sniegts.</t>
  </si>
  <si>
    <t>Norādīta informācija par Iekšlietu ministrijas Informācijas centra  piešķirtajiem atvieglojumiem no sniegtajiem maksas pakalpojumiem, kas tiek uzkrāta, neizdalot invaliditātes grupu, jo e-pakalpojumā iesniedzot pieteikumu par izziņas izsniegšanu, persona nenorāda invaliditātes grupu.</t>
  </si>
  <si>
    <t>Nodrošinājuma valsts aģentūrā 2023. gadā netika sniegti maksas pakalpojumi personām ar invaliditāti.</t>
  </si>
  <si>
    <r>
      <t xml:space="preserve">Pilsonības un migrācijas lietu pārvaldē tiek uzskaitīti dati par visiem Ministru kabineta 2013. gada 17. septembra noteikumu Nr. 849 3.un 4. punktā minētajiem gadījumiem, atsevišķi neizdalot 3.5. un 4.2. apakšpunktos minētos atvieglojumus personām ar invaliditāti. 
Kopējais samazināto un atbrīvoto nodevu maksājušo skaits, neizdalot personas ar invaliditāti: 2023.gadā atvieglojumi 434 personām, izlietotais finansējums: 10 498.46 </t>
    </r>
    <r>
      <rPr>
        <i/>
        <sz val="9"/>
        <color theme="1"/>
        <rFont val="Times New Roman"/>
        <family val="1"/>
        <charset val="186"/>
      </rPr>
      <t>euro</t>
    </r>
    <r>
      <rPr>
        <sz val="9"/>
        <color theme="1"/>
        <rFont val="Times New Roman"/>
        <family val="1"/>
        <charset val="186"/>
      </rPr>
      <t xml:space="preserve">, atbrīvojumi 20 personām, izlietotais finansējums: 569.20 </t>
    </r>
    <r>
      <rPr>
        <i/>
        <sz val="9"/>
        <color theme="1"/>
        <rFont val="Times New Roman"/>
        <family val="1"/>
        <charset val="186"/>
      </rPr>
      <t>euro.</t>
    </r>
  </si>
  <si>
    <r>
      <t xml:space="preserve">2023.gadā atbalsts personām ar invaliditāti netiek uzskaitīts pa invaliditātes grupām. Individuāli Latvijas Ugunsdzēsības muzeja apmeklējumi personām ar invaliditāti - 42 personas - finansējums 42.00 </t>
    </r>
    <r>
      <rPr>
        <i/>
        <sz val="9"/>
        <color theme="1"/>
        <rFont val="Times New Roman"/>
        <family val="1"/>
        <charset val="186"/>
      </rPr>
      <t>euro</t>
    </r>
    <r>
      <rPr>
        <sz val="9"/>
        <color theme="1"/>
        <rFont val="Times New Roman"/>
        <family val="1"/>
        <charset val="186"/>
      </rPr>
      <t xml:space="preserve"> un personu ar invaliditāti apmeklējumi grupās - 46 personas -  finansējums 46.00 </t>
    </r>
    <r>
      <rPr>
        <i/>
        <sz val="9"/>
        <color theme="1"/>
        <rFont val="Times New Roman"/>
        <family val="1"/>
        <charset val="186"/>
      </rPr>
      <t>euro</t>
    </r>
    <r>
      <rPr>
        <sz val="9"/>
        <color theme="1"/>
        <rFont val="Times New Roman"/>
        <family val="1"/>
        <charset val="186"/>
      </rPr>
      <t>. Turpmāk uzskaite par Latvijas Ugunsdzēsības muzeja apmeklētājiem ar invaliditāti tiks veikta pa invaliditātes grupām.</t>
    </r>
  </si>
  <si>
    <t>Izglītojamo skaits 2023.gada 15.septembrī.</t>
  </si>
  <si>
    <t>MK noteikumi Nr.231 neparedz kredītu dzēšanu bērniem ar inv. un personām ar III inv.grupu</t>
  </si>
  <si>
    <t>Muzejs 2023.g. nodrošināja bezmaksas ieeju 12 222 personām, no tām 3504 personām ar invaliditāti, tajā skaitā bērniem ar invaliditāti, kā arī personām ar I un II grupas invaliditāti. Sadalījums pa grupām ir aptuvens.</t>
  </si>
  <si>
    <t xml:space="preserve">Personu ar invaliditāti apmeklējumi netiek uzskaitīti pa grupām, tiek uzskaitīts kopējais bezmaksas apmeklējumu skaits (bērni ar invaliditāti un pavadoņi, personas ar I un II invaliditātes grupu). Konkrētajām bezmaksas apmeklējumu grupām tiek izsniegtas vienādas bezmaksas biļetes, bet negūtie ienākumi atkarībā no grupas, kā arī apmeklētās muzeja struktūrvienības vai izstādes var variēt un tos nav iespējams precīzi aprēķināt pēc izsniegto bezmaksas biļešu kopskaita.
</t>
  </si>
  <si>
    <t>Latvijas Nacionālajā vēstures muzejā atsevišķi indvaliditātes grupas netiek izdalītas, izņemot I grupu. Pie izlietotā finansējuma norādītas ne tikai ieejas biļetes muzejā, bet arī gida pakalpojumi invalīdu grupām.  Tautas frontes muzeja nodaļā ir bezmaksas ieeja, personas ar invaliditāti netiek uzskaitītas.</t>
  </si>
  <si>
    <t>Informācija netiek uzkrāta par speciālām bezmaksas apmeklējumu dienām, izstādēm vai pasākumiem</t>
  </si>
  <si>
    <t>Atbalsts 50% apmērā personām ar 1. un 2. grupas invaliditāti paredzēts gadījumā, ja kultūras priekšmeta pagaidu izvešana no Latvijas nepieciešama personiskām vajadzībām. 2023. gadā pieteikumus kultūras priekšmetu pagaidu izvešanai iesniedza divas juridiskās personas.</t>
  </si>
  <si>
    <t>Pārbaudi nekārto, vai kārto ar atvieglojumiem persona, kurai ir ar veselības stāvokli saistīti funkcionēšanas ierobežojumi vai diagnoze, kas minēta šo noteikumu 2.pielikumā, apliecinot to ar fizikālās un rehabilitācijas medicīnas ārsta vai psihiatra, vai bērnu psihiatra atzinumu (3.pielikums)</t>
  </si>
  <si>
    <t>Pakalpojums netika sniegts</t>
  </si>
  <si>
    <t>Pakalpojuma nodrošināšana nav saistīta ar personai noteikto invaliditāti</t>
  </si>
  <si>
    <t>III invaliditātes grupa netiek identificēta</t>
  </si>
  <si>
    <t xml:space="preserve">Informācija netiek uzkrāta, 2023.gadā SPKC netika sniegti maksas pakalpojumi un finansiāls atbalsts, kas saistīts ar SPKC cenrādī noteikto pakalpojumu sniegšanu. </t>
  </si>
  <si>
    <t>Saskaņā ar Ministru kabineta 2014.gada 11.februāra noteikumu Nr.82 “Noteikumi par valsts nodevu par mežsaimnieciskām un medību darbībām” 3.6.apakšpunktu, valsts nodeva par mednieka sezonas kartes izsniegšanu ir 30,00 euro, bet, saskaņā ar 5.punktu (vecuma un izdienas pensionāriem, personām ar I, II vai III invaliditātes grupu, valsts akreditēto augstākās izglītības iestāžu pilnu laiku studējošajiem, personām no 16 līdz 18 gadiem un daudzbērnu ģimenēm), tā samazināta uz 15,00 euro.</t>
  </si>
  <si>
    <r>
      <t xml:space="preserve">Saskaņā ar 2022.gada 8.marta Ministru kabineta noteikumiem Nr.157 "Noteikumi par valsts valodas zināšanu apjomu, valsts valodas prasmes pārbaudes kārtību un valsts nodevu par valsts valodas prasmes pārbaudi" atbrīvojums no pārbaudes vai atvieglojumi pārbaudē nav saistīti ar invaliditātes grupu. Personu atbalstam, kas kārto pārbaudi ar atvieglojumiem, netiek papildus izlietots finansējums. 2023. gadā saskaņā ar ārsta rehabilitologa atzinumu no runāšanas atbrīvotas 16 personas; no runāšanas un klausīšanās 35 personas; no rakstīšanas - 18 personas; no klausīšanās, lasīšanas un rakstīšanas - 58 personas; no lasīšanas un rakstīšanas - 5 personas; no lasīšanas, klausīšanās un runāšanas - 1 persona.
</t>
    </r>
    <r>
      <rPr>
        <sz val="9"/>
        <color rgb="FFFF0000"/>
        <rFont val="Times New Roman"/>
        <family val="1"/>
        <charset val="186"/>
      </rPr>
      <t>Tabulas kolonā komentārā minētās personas saņēmušas atvieglojumu eksāmena kārtošanā – atbrīvotas no kādas eksāmena daļas kārtošanas, bet ne no eksāmena. Likumsakarīgi – ja personai ir jāmaksā valsts nodeva, tad tā arī maksāta.
Atvieglojumam pārbaudē nav sakara ar valsts nodevas maksāšanu, tāpēc tabulas sadaļā par izlietoto finansējumu  informāciju nerakstām, bet tikai komentāru sadaļā informējam  par situāciju.</t>
    </r>
  </si>
  <si>
    <t>No 2023.gada sākuma līdz 12.jūnijam visas personas, kurām bija tiesības bez maksas apmeklēt Līgatnes dabas takas, tika reģistrētas kopējā kategorijā “Bezmaksas biļete” kopējais skaits 6396 gab. Sākot ar 2023.gada 13.jūniju 203 gab. ir piemērots bez maksas apmeklējums saskaņā ar invaliditāti, taču informācija netiek uzkrāta izdalot sīkāk pa kategorijām t.i. bērni ar inv.;I, II, III inv.grupa.</t>
  </si>
  <si>
    <t>No 01.01.-31.12.2023 LNDM kases sistēmas atskaite par atbalstu cilvēkiem ar īpašām vajadzībām bezmaksas biļetes saņēma 2087, negūtie ienākumi EUR 6690</t>
  </si>
  <si>
    <t>Pievienots personu kopskaits, kam izsniegtas stāvvietu kartes,  precīza personu uzskaite ar I grupas redzes invaliditāti  netiek veikta</t>
  </si>
  <si>
    <t>Atšķirības starp invaliditātes grupām nav paredzētas, tāpēc to precīza uzskaite netiek veikta</t>
  </si>
  <si>
    <t>Personu skaits, kurām 2022.gada laikā kaut vienu dienu ir bijuši aktuāli tabulā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t>
  </si>
  <si>
    <t>Atbalsts pārskata gadā nav sniegts</t>
  </si>
  <si>
    <t xml:space="preserve">Pārbaudi kārtoja 27 personas ar invaliditāti, no kuriem 4 maksāja valsts nodevu - 1,42 EUR, 23 maksāja valsts nodevu 7,11 EUR.
</t>
  </si>
  <si>
    <t>VZD neuzkrāj informāciju par visām personām ar invaliditāti, bet gan tikai par tām, kurām atjaunojamas īpašuma tiesības uz zemes reformas laikā piešķirto zemi, kura iekļauta par valsts budžeta līdzekļiem uzmērāmo zemes vienību sarakstā, bet zemes lietotājs nav bijušais īpašnieks, kuram zemes īpašums piederēja Latvijas Republikā līdz 1940.gada 21.jūlijam, bijušā īpašnieka laulātais, bērns vai mazbērns</t>
  </si>
  <si>
    <r>
      <t xml:space="preserve">2016. gada 12. jūlija Ministru kabineta noteikumi Nr. 459 "Aizsargātā lietotāja tirdzniecības pakalpojuma sniegšanas, obligātā iepirkuma komponentes un sadales sistēmas pakalpojuma kompensēšanas kārtība" 2.punkts
</t>
    </r>
    <r>
      <rPr>
        <sz val="9"/>
        <color rgb="FFFF0000"/>
        <rFont val="Times New Roman"/>
        <family val="1"/>
        <charset val="186"/>
      </rPr>
      <t>(spēkā līdz 01.09.2021.)</t>
    </r>
  </si>
  <si>
    <r>
      <t>2021. gada 1. jūnija Ministru kabineta noteikumi Nr. 345 "Aizsargātā lietotāja tirdzniecības pakalpojuma noteikumi" 3.2. un 3.3.apakšpunkts un 38</t>
    </r>
    <r>
      <rPr>
        <vertAlign val="superscript"/>
        <sz val="9"/>
        <color theme="1"/>
        <rFont val="Times New Roman"/>
        <family val="1"/>
        <charset val="186"/>
      </rPr>
      <t>1</t>
    </r>
    <r>
      <rPr>
        <sz val="9"/>
        <color theme="1"/>
        <rFont val="Times New Roman"/>
        <family val="1"/>
        <charset val="186"/>
      </rPr>
      <t xml:space="preserve">.punkts
</t>
    </r>
    <r>
      <rPr>
        <sz val="9"/>
        <color rgb="FFFF0000"/>
        <rFont val="Times New Roman"/>
        <family val="1"/>
        <charset val="186"/>
      </rPr>
      <t>(spēkā no 01.09.2021.)</t>
    </r>
  </si>
  <si>
    <r>
      <t xml:space="preserve">Ministru kabineta 2009. gada 7. jūlija noteikumi Nr. 733 "Noteikumi par valsts valodas zināšanu apjomu, valsts valodas prasmes pārbaudes kārtību un valsts nodevu par valsts valodas prasmes pārbaudi" 12.3.apakšpunkts un 3.pielikums
</t>
    </r>
    <r>
      <rPr>
        <sz val="9"/>
        <color rgb="FFFF0000"/>
        <rFont val="Times New Roman"/>
        <family val="1"/>
        <charset val="186"/>
      </rPr>
      <t>(spēkā līdz 31.12.2022.)</t>
    </r>
  </si>
  <si>
    <r>
      <t>Stāvvietu karte personām ar invaliditāti, kurām ir izsniegts VDEĀVK atzinums par medicīniskajām indikācijām vieglā automobiļa speciālai pielāgošanai un pabalsta saņemšanai transporta izdevumu kompensēšanai, vai automobiļiem, kuru pasažieri ir personas ar I invaliditātes grupu sakarā ar redzes traucējumiem - 0.86</t>
    </r>
    <r>
      <rPr>
        <i/>
        <sz val="9"/>
        <color rgb="FF000000"/>
        <rFont val="Times New Roman"/>
        <family val="1"/>
        <charset val="186"/>
      </rPr>
      <t>euro</t>
    </r>
  </si>
  <si>
    <r>
      <t xml:space="preserve">2013.gada 29.janvāra Ministru kabineta noteikumi Nr.65 “Oficiālo publikāciju noteikumi” 9.punkts </t>
    </r>
    <r>
      <rPr>
        <sz val="9"/>
        <color rgb="FFFF0000"/>
        <rFont val="Times New Roman"/>
        <family val="1"/>
        <charset val="186"/>
      </rPr>
      <t>(spēkā līdz 13.08.2021.)</t>
    </r>
  </si>
  <si>
    <r>
      <t xml:space="preserve">Nekustamā īpašuma nodokļu atlaides personām ar invaliditāti vai ģimenēm, kurās aug bērns ar invaliditāti - </t>
    </r>
    <r>
      <rPr>
        <b/>
        <sz val="9"/>
        <color rgb="FFFF0000"/>
        <rFont val="Times New Roman"/>
        <family val="1"/>
        <charset val="186"/>
      </rPr>
      <t>pašvaldība var izdot saistošos noteikumus</t>
    </r>
    <r>
      <rPr>
        <sz val="9"/>
        <color theme="1"/>
        <rFont val="Times New Roman"/>
        <family val="1"/>
        <charset val="186"/>
      </rPr>
      <t>, nosakot nekustamā īpašuma nodokļu atlaides, atsevišķām nekustamā īpašuma nodokļa maksātāju kategorijām, t.sk. personām ar invaliditāti vai ģimenei, kurā aug bērns ar invaliditāti</t>
    </r>
  </si>
  <si>
    <r>
      <t>Aizsardzības ministrijas apmaksāti veselības aprūpes pakalpojumi</t>
    </r>
    <r>
      <rPr>
        <u/>
        <sz val="9"/>
        <color theme="1"/>
        <rFont val="Times New Roman"/>
        <family val="1"/>
        <charset val="186"/>
      </rPr>
      <t xml:space="preserve"> bijušajiem zemessargiem</t>
    </r>
    <r>
      <rPr>
        <sz val="9"/>
        <color theme="1"/>
        <rFont val="Times New Roman"/>
        <family val="1"/>
        <charset val="186"/>
      </rPr>
      <t>, ja līgums par dienestu Latvijas Republikas Zemessardzē ir izbeigts zemessarga invaliditātes vai ievainojuma (sakropļojuma, kontūzijas) dēļ, kas iegūts, pildot Zemessardzes uzdevumus vai piedaloties apmācībā, vai slimības dēļ, kuras cēlonis ir saistīts ar Zemessardzes uzdevumu pildīšanu vai dalību apmācībā</t>
    </r>
  </si>
  <si>
    <r>
      <t xml:space="preserve">2013.gada 29.janvāra Ministru kabineta noteikumi Nr.65 “Oficiālo publikāciju noteikumi” 9.punkts
</t>
    </r>
    <r>
      <rPr>
        <sz val="9"/>
        <color rgb="FFFF0000"/>
        <rFont val="Times New Roman"/>
        <family val="1"/>
        <charset val="186"/>
      </rPr>
      <t>(spēkā līdz 13.08.2021.)</t>
    </r>
  </si>
  <si>
    <r>
      <t xml:space="preserve">Nekustamā īpašuma nodokļu atlaides personām ar invaliditāti vai ģimenēm, kurās aug bērns ar invaliditāti - pašvaldība </t>
    </r>
    <r>
      <rPr>
        <b/>
        <sz val="9"/>
        <color rgb="FFFF0000"/>
        <rFont val="Times New Roman"/>
        <family val="1"/>
        <charset val="186"/>
      </rPr>
      <t>var izdot saistošos noteikumus</t>
    </r>
    <r>
      <rPr>
        <sz val="9"/>
        <color theme="1"/>
        <rFont val="Times New Roman"/>
        <family val="1"/>
        <charset val="186"/>
      </rPr>
      <t>, nosakot nekustamā īpašuma nodokļu atlaides, atsevišķām nekustamā īpašuma nodokļa maksātāju kategorijām, t.sk. personām ar invaliditāti vai ģimenei, kurā aug bērns ar invaliditāti</t>
    </r>
  </si>
  <si>
    <t>Normatīvajos aktos personām ar invaliditāti noteikto atvieglojumu nodrošināšanai izlietotais finansējums 2018.gadā</t>
  </si>
  <si>
    <t>Komentāri</t>
  </si>
  <si>
    <t>Izlietotais finansējums EUR 2018.gadā</t>
  </si>
  <si>
    <t>I invaliditātes grupa</t>
  </si>
  <si>
    <t>III invaliditātes grupa</t>
  </si>
  <si>
    <t xml:space="preserve">Kopā </t>
  </si>
  <si>
    <t>Izlietotais finansējums (EUR)</t>
  </si>
  <si>
    <t>Ekonomikas ministrija</t>
  </si>
  <si>
    <t>Elektroenerģijas atlaide -  personām ar I invaliditātes grupu vai ģimenei, kuras aprūpē ir bērns ar invaliditāti samazināta maksa par pirmajām 100kw/h</t>
  </si>
  <si>
    <t>Elektroenerģijas tirgus likuma 1.panta pirmās daļas.2.punkts
2016.gada 12.jūlija Ministru kabineta noteikumi Nr.459 „Aizsargātā lietotāja tirdzniecības pakalpojuma sniegšanas, obligātā iepirkuma komponentes un sadales sistēmas pakalpojuma kompensēšanas kārtība” 2.punkts</t>
  </si>
  <si>
    <t>3 113 *</t>
  </si>
  <si>
    <t>177535***</t>
  </si>
  <si>
    <t>10 100**</t>
  </si>
  <si>
    <t>527 918,23***</t>
  </si>
  <si>
    <t>Elektroenerģijas tirgus likuma 1.panta pirmās daļas.2.punkts
2017.gada 16.augusta Ministru kabineta noteikumi Nr.483 „Kārtība, kādā finansē pieslēguma ierīkošanu aizsargātajam lietotājam” 4. un 5.punkts</t>
  </si>
  <si>
    <t>1997.gada 8.aprīļa Ministru kabineta noteikumi Nr.138 „Noteikumi par iedzīvotāju ienākuma nodokļa papildu atvieglojumiem personām ar invaliditāti, politiski represētajām personām un nacionālās pretošanās kustības dalībniekiem” 2.punkts</t>
  </si>
  <si>
    <t>Sauszemes transportlīdzekļu īpašnieku civiltiesiskās atbildības obligātās apdrošināšanas likums 14 panta otrā daļa</t>
  </si>
  <si>
    <t>Nav datu</t>
  </si>
  <si>
    <t>3959**</t>
  </si>
  <si>
    <t>26922**</t>
  </si>
  <si>
    <t>330**</t>
  </si>
  <si>
    <t>31211**</t>
  </si>
  <si>
    <t>*apdrošināšanas līgumu skaits, faktiskais personu skaits var būt mazāks, jo viena persona var apdrošināt vairāk transportlīdzekļu, vai gada laikā noslēgt vairākus apdrošināšanas līgumus</t>
  </si>
  <si>
    <t>2013.gada 17.septembra Ministru kabineta noteikumi Nr.849 „Noteikumi par valsts nodevu naturalizācijas iesnieguma iesniegšanai” 3.5. un 4.2.apakšpunkti</t>
  </si>
  <si>
    <t>informācija netiek uzkrāta</t>
  </si>
  <si>
    <t>11 - atbrīvotas; 
452 -  samazinātā nodeva</t>
  </si>
  <si>
    <t>Atbrīvojums no valsts nodevas par informācijas saņemšanu no Iedzīvotāju reģistra - personām ar invaliditāti MK noteikumos Nr.505 2.3., 2.4. un 2.5. apakšpunktā minētās informācijas saņemšanai</t>
  </si>
  <si>
    <t>2017.gada 29.augusta Ministru kabineta noteikumi Nr.505 “Noteikumi par valsts nodevu par informācijas saņemšanu no Iedzīvotāju reģistra” 4.1.apakšpunkts</t>
  </si>
  <si>
    <t>–</t>
  </si>
  <si>
    <t>Tiek apkopota informācija par kopējo no valsts nodevas apmaksas atbrīvoto personu skaitu un izlietoto finansējumu, neizdalot atsevišķas personu grupas</t>
  </si>
  <si>
    <t>Samazināta valsts nodeva par personu apliecinošu dokumentu izsniegšanu - personām ar I un II invaliditātes grupu atlaide 50% apmērā</t>
  </si>
  <si>
    <t>Ministru kabineta 2012.gada 21.februāra noteikumi Nr.133 “Noteikumi par valsts nodevu par personu apliecinošu dokumentu izsniegšanu” 6.4.apakšpunkts</t>
  </si>
  <si>
    <t>Tiek apkopota informācija par pases un personas apliecības izsniegšanas iekasēto valsts nodevas summu (sadalījumā pavalsts nodevas likmēm), kas piemērota  personām, kurām piemēro atvieglojumus no  valsts nodevas, 
Ministru kabineta 2012.gada 21.februāra noteikumu Nr.133 “Noteikumi par valsts nodevu par personu apliecinošu dokumentu izsniegšanu” 7.un 8.p.ir noteikts konkrēts valsts nodevas apmērs atvieglojuma par personu apliecinoša dokumenta izsniegšanu</t>
  </si>
  <si>
    <t>2013.gada 24.septembra Ministru kabineta noteikumi Nr. 1004  „Noteikumi par valsts nodevu par atteikšanos no Latvijas pilsonības un Latvijas pilsonības atjaunošanu” 3.punkts</t>
  </si>
  <si>
    <t>No 2018.gada 1.septembera tiek apkopota informācija par kopējo  personu skaitu, kas saņēmuši valsts nodevas atvieglojumus. Līdz 2018.gada 31.decembrim neviena persona neatbilda noteikumu 3.punktā noteiktajiem kritērijiem</t>
  </si>
  <si>
    <t>2009.gada 30.jūnija Ministru kabineta noteikumi Nr.720 „Noteikumi par valsts nodevas apmēru, samaksas kārtību un atvieglojumiem par ziņu par deklarēto dzīvesvietu reģistrāciju” 4.3.apakšpunkts</t>
  </si>
  <si>
    <t>Saskaņā ar Ministru kabineta 2009.gada 30.jūnija noteikumiem Nr.720 dzīvesvietas deklarēšanas reģistrāciju veic un valsts nodevu iekasē gan  Pilsonības un migrācijas lietu pārvalde, gan pašvaldības.
Pilsonības un migrācijas lietu pārvalde deklarējot personu dzīvesvietu reģistrā no valsts nodevas apmaksas atbrīvo tikai gadīijumā, ja deklarētajai personai pirmo reizi nosaka statusu vai ārzemniekam, kuri ir invalīdi.
Tiek apkopota informācija par kopējo no valsts nodevas apmaksas atbrīvoto invalīdu skaitu un izlietoto finansējumu, neizdalot atsevišķas invalīdu grupas</t>
  </si>
  <si>
    <t>2014.gada 23.septembris Ministru kabineta noteikumi Nr.563 „Noteikumi par ziņu sniegšanu un saņemšanu no Sodu reģistra, valsts nodevas apmēru un izziņas noformēšanas prasībām” 41.1.apakšpunkts</t>
  </si>
  <si>
    <t>Tiek apkopota informācija par kopējo no valsts nodevas apmaksas atbrīvoto invalīdu skaitu un izlietoto finansējumu, neizdalot atsevišķas invalīdu grupas</t>
  </si>
  <si>
    <t>2013.gada 27.augusta Ministru kabineta noteikumi Nr.656 “Iekšlietu ministrijas Informācijas centra sniegto maksas pakalpojumu cenrādis” 2.punkts</t>
  </si>
  <si>
    <t>2013.gada 17.septembra Ministru kabineta noteikumi Nr.885 „Valsts ugunsdzēsības un glābšanas dienesta maksas pakalpojumu cenrādis” 4.punkts</t>
  </si>
  <si>
    <t>2014.gada 22.jūlija Ministru kabineta noteikumi Nr.423 “Nodrošinājuma valsts aģentūras maksas pakalpojumu cenrādis” 4.punkts</t>
  </si>
  <si>
    <t>Asistents izglītības iestādē - līdz 40h nedēļā</t>
  </si>
  <si>
    <t xml:space="preserve">852 724 </t>
  </si>
  <si>
    <t>Studiju kredīta piešķiršana un dzēšana no valsts budžeta līdzekļiem - personām ar I un II invaliditātes grupu</t>
  </si>
  <si>
    <t>Studējošā kredīta piešķiršana un dzēšana no valsts budžeta līdzekļiem - personām ar I un II invaliditātes grupu</t>
  </si>
  <si>
    <t>_</t>
  </si>
  <si>
    <t>Studiju kredīta un studējošā kredīta no kredītiestādes līdzekļiem ar valsts vārdā sniegtu galvojumu atmaksa un dzēšana - personām ar I un II invaliditātes grupu</t>
  </si>
  <si>
    <t>2000.gada 22.augusta Ministru kabineta noteikumi Nr.289 „Noteikumi par valsts nodevu par valsts valodas prasmes atestāciju profesionālo un amata pienākumu veikšanai” 3. un 4.punkti</t>
  </si>
  <si>
    <t xml:space="preserve">64.05 - neiegūtais finansējums
</t>
  </si>
  <si>
    <t>30
(II+III inv.gr.)</t>
  </si>
  <si>
    <t>213.30 - izlietotais finansējums
213.60 - neiegūtais finansējums</t>
  </si>
  <si>
    <t>220.40 - izlietotais finansējums
277.65 - neiegūtais finansējums</t>
  </si>
  <si>
    <t>2015.gada 29.septembra Ministru kabineta noteikumi Nr.549 „Latvijas Etnogrāfiskā brīvdabas muzeja publisko maksas pakalpojumu cenrādis” 4.4.apakšpunkts.</t>
  </si>
  <si>
    <t>29.09.2015. MK noteikumu Nr.549 „Latvijas Etnogrāfiskā brīvdabas muzeja publisko maksas pakalpojumu cenrādis” 4. punkts nosaka 14 apmeklētāju grupas, no kurām maksu neiekasē. Visām šim personām, tai skaitā pirmskolas vecuma bērniem, bāreņiem, muzeju darbiniekiem utt., izsniedz bezmaksas biļeti. Tiek uzskaitīti bezmaksas apmeklējumi, bet atsevišķa uzskaite par personām ar I invaliditātes grupu, personāma ar II invaliditātes grupu un bērniem ar invaliditāti un to pavadoņiem netiek veikta. Savukārt  MK noteikumu Nr.549 pielikuma 1.4., 1.5., 1.6. un 2.4.,2.5.,2.6. apakšpunktā ir noteikta vienāda apmeklējuma cena attiecīgajiem apmeklētāju segmentiem, tai skaitā personām ar III invaliditātes grupu. Tiek uzskaitītas biļetes par noteiktu cenu, īpaši izdalīti skolēnu apmeklējumi. Personu ar III invaliditātes grupu apmeklējumu skaits netiek atsevišķi uzskaitīts.</t>
  </si>
  <si>
    <t>22.12.2015. MK noteikumu Nr.761 “Latvijas Nacionālā mākslas muzeja publisko maksas pakalpojumu cenrādis” 3. punktā noteiktas14 apmeklētāju grupas, no kurām netiek iekasēta maksa par muzeja apmeklējumu. Tiek uzskaitīti visi bezmaksas apmeklējumi, bet bērnu līdz 18 gadu vecumam ar invaliditāti, personu ar I un II invaliditātes grupu, kā arī personu, kuras pavada bērnu ar invaliditāti vai personu ar I invaliditātes grupu, apmeklējumi šajā uzskaitē netiek atsevišķi izdalīti.</t>
  </si>
  <si>
    <t>Ieejas maksas un citu pakalpojumu atvieglojumi Latvijas Nacionālajā vēstures muzejā - personām ar invaliditāti un personai, kas pavada personu ar I invaliditātes grupu</t>
  </si>
  <si>
    <t>2013.gada 1.oktobra Ministru kabineta noteikumi Nr.1016 „Latvijas Nacionālā vēstures muzeja publisko maksas pakalpojumu cenrādis” 3.4.apakšpunkts</t>
  </si>
  <si>
    <t>01.10.2013. MK noteikumu Nr.1016 “Latvijas Nacionālā vēstures muzeja publisko maksas pakalpojumu cenrādis” 3.4. punktā noteikts, ka maksa par apmeklējumu netiek iekasēta no personām ar I, II un III invaliditātes grupu, kā arī no vienas personas, kura pavada personu ar I invaliditātes grupu. Latvijas Nacionālais vēstures muzejs uzskaita personu ar invaliditāti apmeklējumus kopumā, bet cilvēku ar konkrētu invaliditātes grupu apmeklējumi šajā uzskaitē netiek atsevišķi izdalīti.</t>
  </si>
  <si>
    <t>2015.gada 22.decembra Ministru kabineta noteikumi Nr.790 „Memoriālo muzeju apvienības publisko maksas pakalpojumu cenrādis” 3.4.apakšpunkts</t>
  </si>
  <si>
    <t>22.12.2015. MK noteikumu Nr.790 “Memoriālo muzeju apvienības publisko maksas pakalpojumu cenrādis” 3. punktā noteiktas16 apmeklētāju grupas, no kurām netiek iekasēta maksa par muzeja apmeklējumu, t.sk. 3.4. punktā noteikts, ka maksa par apmeklējumu netiek iekasēta no bērniem līdz 18 gadu vecumam ar invaliditāti, personām ar I un II grupas invaliditāti (uzrādot invaliditātes apliecību) un vienas personas, kas pavada bērnu līdz 18 gadu vecumam ar invaliditāti vai personu ar I grupas invaliditāti. Memoriālo muzeju apvienība uzkrāj informāciju par bezmaksas apmeklējumiem kopumā, bet bērnu līdz 18 gadu vecumam ar invaliditāti, personu ar I un II invaliditātes grupu, kā arī personu, kuras pavada bērnu ar invaliditāti vai personu ar I invaliditātes grupu, apmeklējumi šajā uzskaitē netiek atsevišķi izdalīti.</t>
  </si>
  <si>
    <t xml:space="preserve">2015.gada 15.septembra Ministru kabineta noteikumi Nr.523 „Rakstniecības un mūzikas muzeja publisko maksas pakalpojumu cenrādis” 3.5.apakšpunkts </t>
  </si>
  <si>
    <t xml:space="preserve">Rakstniecības un mūzikas muzeja ēka 2018.gadā atradās rekonstrukcijas procesā, kādēļ muzejs bija slēgts apmeklētājiem un tā darbība notika ārpusmuzeja izstāžu formātā, kā arī organizējot muzejpedagoģiskās nodarbības skolās. Tabulā uzrādīts dalībnieku skaits un muzeja ieguldītais finasējums -  nodarbības izmaksas un ceļa izmaksas muzeja rīkotajai muzejpedagoģiskajai nodarbībai Zālītes speciālajā internātpamatskolā, Iecavas novadā. </t>
  </si>
  <si>
    <t xml:space="preserve">2017.gada 27.jūnija Ministru kabineta noteikumi Nr.360 „Rīgas vēstures un kuģniecības muzeja publisko maksas pakalpojumu cenrādis” 3.4.apakšpunkts </t>
  </si>
  <si>
    <t>Skat. aili: II inv.grupa</t>
  </si>
  <si>
    <t>523 - kopā personas ar I un II invaliditātes grupu</t>
  </si>
  <si>
    <t>27.06.2017. MK noteikumu Nr.360 „Rīgas vēstures un kuģniecības muzeja publisko maksas pakalpojumu cenrādis” 3.4.punkts nosaka, ka maksu par apmeklējumu neiekasē no personām līdz 18 gadu vecumam ar invaliditāti, personām ar I un II grupas invaliditāti (uzrādot invaliditātes apliecību) un no vienas personas, kas pavada personu līdz 18 gadu vecumam ar invaliditāti vai personu ar I grupas invaliditāti. Rīgas vēstures un kuģniecības muzejs uzkrāj informāciju a) par bērnu ar invaliditāti un to pavadošo personu apmeklējumiem (2018.gadā - 110 personas; neiegūtais finansējums - 186.00 euro); b) pieaugušo ar invaliditāti un to pavadošo personu apmeklējumiem kopumā, nedalot tos sīkāk pēc invaliditātes grupas (2018.gadā - 523 personas, neiegūtais finansējums - 2364.00 euro) .</t>
  </si>
  <si>
    <t xml:space="preserve">2018.gada 24.aprīļa Ministru kabineta noteikumi Nr.250 „Rundāles pils muzeja publisko maksas pakalpojumu cenrādis” 3.4.apakšpunkts </t>
  </si>
  <si>
    <t>1656 - kopā personas ar I un II invaliditātes grupu</t>
  </si>
  <si>
    <t>24.04.2018. MK noteikumu Nr.250 „Rundāles pils muzeja publisko maksas pakalpojumu cenrādis” 3.4.punkts nosaka, ka maksu par apmeklējumu neiekasē no personām līdz 18 gadu vecumam ar invaliditāti, personām ar I un II grupas invaliditāti (uzrādot invaliditātes apliecību) un no vienas personas, kas pavada personu līdz 18 gadu vecumam ar invaliditāti vai personu ar I grupas invaliditāti. Rundāles pils muzejs uzkrāj informāciju: a) par bērnu ar invaliditāti un to pavadošo personu apmeklējumiem (2018.gadā - 46 personas; neiegūtais finansējums - 118.50 euro); b) pieaugušo ar invaliditāti un to pavadošo personu apmeklējumiem kopumā, nedalot tos sīkāk pēc invaliditātes grupas (2018.gadā - 1656 personas, neiegūtais finansējums - 20432.00 euro).</t>
  </si>
  <si>
    <t>2013.gada 1.oktobra Ministru kabineta noteikumi Nr.1029 „Īpaši aizsargājamā kultūras pieminekļa – Turaidas muzejrezervāta − publisko maksas pakalpojumu cenrādis” 3.4.apakšpunkts</t>
  </si>
  <si>
    <t>2016.gada 26.aprīļa Ministru kabineta noteikumi Nr.251 „Latvijas Nacionālās bibliotēkas publisko maksas pakalpojumu cenrādis” 3.3.apakšpunkts</t>
  </si>
  <si>
    <t xml:space="preserve">Latvijas Nacionālais arhīvs neuzskaita atsevišķi personas ar I. un II. grupas invaliditāti, kā arī atsevišķi netiek izdalīti bērni ar invaliditāti. Tādēļ norādīts tikai kopējais personām ar invaliditāti sniegto pakalpojumu skaits. </t>
  </si>
  <si>
    <t>2016.gada 1.novembra Ministru kabineta noteikumi Nr.708 „Noteikumi par valsts nodevu par kultūras pieminekļu, tajā skaitā valstij piederošo senlietu, pagaidu izvešanu un mākslas un antikvāro priekšmetu pilnīgu izvešanu un pagaidu izvešanu no Latvijas”
5.punkts</t>
  </si>
  <si>
    <t>Bezmaksas sabiedriskais transports (pilsētas nozīmes un reģionālās nozīmes maršrutā) - tiek kompensēti pārvadātāja zaudējumi par personu ar I un II invaliditātes grupu un bērnu ar invaliditāti pārvadāšanu</t>
  </si>
  <si>
    <t>2017.gada 27.jūnija Ministru kabineta noteikumi Nr.371 “Braukšanas maksas atvieglojumu noteikumi” 5.punkts</t>
  </si>
  <si>
    <t>Izlietotais finansējums ir pārvadātāja nesaņemtie ieņēmumi, tai skaitā Pievienotās vērtības nodoklis, par I un II grupas invalīdu, bērnu invalīdu un pavadošo personu pārvadāšanu</t>
  </si>
  <si>
    <t>stāvvietu izmantošanas karte personām ar invaliditāti (turpmāk – karte), kurām ir izsniegts VDEĀVK atzinums par medicīniskajām indikācijām vieglā automobiļa speciālai pielāgošanai un pabalsta saņemšanai transporta izdevumu kompensēšanai, vai automobiļiem, kuru pasažieri ir personas ar I invaliditātes grupu sakarā ar redzes traucējumiem.
 - maksājums par kartes izsniegšanu 0,86 euro.
Kartes izsniegtas 2740 personām, veikti 2774 maksājumi par 0.86 EUR</t>
  </si>
  <si>
    <t>Transportlīdzekļa ekspluatācijas nodokļa un uzņēmumu vieglo transportlīdzekļu nodokļa likums
6.panta pirmās daļas 1. un 16.punkts;
2012.gada 11.decembra Ministru kabineta noteikumi Nr.858 „Transportlīdzekļa ekspluatācijas nodokļa un uzņēmumu vieglo transportlīdzekļu nodokļa maksāšanas kārtība” 20.punkts</t>
  </si>
  <si>
    <t>Ministru kabineta 2013.gada 24.septembra noteikumi Nr.1000 „Valsts akciju sabiedrības "Ceļu satiksmes drošības direkcija" publisko maksas pakalpojumu cenrādis” 3.punkts</t>
  </si>
  <si>
    <t>Atbrīvojums piemērots par 1.kategorijas pārbūves ekspertīzi 31 personai par 1050,28eur 
Atbrīvojums par atzinumu par 1.kategorijas pārbūvi 44 personām par 81,40 eur.</t>
  </si>
  <si>
    <t>2013.gada 24.septembris Ministru kabineta noteikumi Nr.5906 „Noteikumi par civilstāvokļa aktu reģistrācijas valsts nodevu” 8.1.apakšpunkts</t>
  </si>
  <si>
    <t>Atbrīvojums no valsts nodevas par ierakstu biedrību un nodibinājumu reģistrā - bezmaksas personām ar invaliditāti</t>
  </si>
  <si>
    <t>20014.gada 15.aprīļa Ministru kabineta noteikumi Nr.308 „Noteikumi par valsts nodevu ieraksta izdarīšanai biedrību un nodibinājumu reģistrā” 5.1.apakšpunkts</t>
  </si>
  <si>
    <t>2013.gada 29.janvāra Ministru kabineta noteikumi Nr.65 “Oficiālo publikāciju noteikumi” 9.punkts</t>
  </si>
  <si>
    <t>2009.gada 22.septembra  Ministru kabineta noteikumi Nr.1069 “Noteikumi pa valsts nodevu par notariālo darbību izpildi”  3.2..punkts</t>
  </si>
  <si>
    <t>Atbrīvojums no pacienta līdzmaksājuma - personām ar I un II invaliditātes grupu</t>
  </si>
  <si>
    <t>Veselības aprūpes finansēšanas likums 6.panata otrās daļas 15. un 16.punkts
2018.gada 28.augusta Ministru kabineta noteikumu Nr.555 “Veselības aprūpes pakalpojumu organizēšanas un samaksas kārtība”</t>
  </si>
  <si>
    <t>Medicīniskā rehabilitācija - personas ar I un II invaliditātes grupu ir atbrīvotas no līdzmaksājumu veikšanas</t>
  </si>
  <si>
    <t>Veselības aprūpes finansēšanas likums 6.panata otrās daļas 15. un 16.punkts
2018.gada 28.augusta Ministru kabineta noteikumu Nr.555 “Veselības aprūpes pakalpojumu organizēšanas un samaksas kārtība”
4.9.apakšpunkts; 3.11.apakšnodaļa</t>
  </si>
  <si>
    <t>Bezmaksas ģimenes ārsta mājas vizīte - personām ar I invaliditātes grupu</t>
  </si>
  <si>
    <t>Veselības aprūpes finansēšanas likums
6.panata otrās daļas 15. un 16.punkts
2018.gada 28.augusta Ministru kabineta noteikumu Nr.555 “Veselības aprūpes pakalpojumu organizēšanas un samaksas kārtība” 3.6.3.apakšpunkts</t>
  </si>
  <si>
    <t>Bezmaksas laboratoriskie un diagnosticējošie izmeklējumi - personas I un II invaliditātes grupu ir atbrīvotas no līdzmaksājumu veikšanas</t>
  </si>
  <si>
    <t>Veselības aprūpes finansēšanas likums
6.panata otrās daļas 15. un 16.punkts
2018.gada 28.augusta Ministru kabineta noteikumu Nr.555 “Veselības aprūpes pakalpojumu organizēšanas un samaksas kārtība” 3.8.apakšpunts</t>
  </si>
  <si>
    <t>Plānveida operācijas - personas I un II invaliditātes grupu ir atbrīvotas no līdzmaksājumu veikšanas</t>
  </si>
  <si>
    <t>Veselības aprūpes finansēšanas likums
6.panata otrās daļas 15. un 16.punkts
2018.gada 28.augusta Ministru kabineta noteikumu Nr.555 “Veselības aprūpes pakalpojumu organizēšanas un samaksas kārtība”
4.8.1.7.apakšpunkts</t>
  </si>
  <si>
    <t>Bezmaksas zobārstniecības pakalpojumi - zobu ekstrakcija personām ar I invaliditātes grupu, kas noteikta psihisko un uzvedības traucējumu dēļ</t>
  </si>
  <si>
    <t>2018.gada 28.augusta Ministru kabineta noteikumu Nr.555 “Veselības aprūpes pakalpojumu organizēšanas un samaksas kārtība”
4.1.5.apakšpunkts</t>
  </si>
  <si>
    <t>Norma stājās spēkā 2019.gada 1.jūlijā.</t>
  </si>
  <si>
    <t>2017.gada 8.augusta Ministru kabineta noteikumi Nr.448 „Paula Stradiņa Medicīnas vēstures muzeja maksas pakalpojumu cenrādis” 4.3.apakšpunkts</t>
  </si>
  <si>
    <t>Ieejas maksas un citu pakalpojumu atvieglojumi Latvijas dabas muzeja apmeklējums - personām ar II invaliditātes grupu;  personāma ar I invaliditātes grupu un bērniem ar invaliditāti un to pavadonim</t>
  </si>
  <si>
    <t>2017.gada 6.jūnija Ministru kabineta noteikumi Nr.308 „Latvijas Dabas muzeja maksas pakalpojumu cenrādis” 5.11.apakšpunkts</t>
  </si>
  <si>
    <t>2013.gada 16.jūlija Ministru kabineta noteikumi Nr.406 „Dabas aizsardzības pārvaldes publisko maksas pakalpojumu cenrādis” 4.3.apakšpunkts</t>
  </si>
  <si>
    <t>KOPĀ:</t>
  </si>
  <si>
    <r>
      <t>Pieslēguma ierīkošanas izmaksu atvieglojumi - personām ar I invaliditātes grupu vai ģimenei, kuras aprūpē ir bērns ar invaliditāti pieslēguma ierīkošanai virs 15 000</t>
    </r>
    <r>
      <rPr>
        <i/>
        <sz val="9"/>
        <color theme="1"/>
        <rFont val="Times New Roman"/>
        <family val="1"/>
        <charset val="186"/>
      </rPr>
      <t>euro</t>
    </r>
  </si>
  <si>
    <r>
      <t>2001.gada 29.maija Ministru kabineta noteikumi Nr.219 „</t>
    </r>
    <r>
      <rPr>
        <sz val="9"/>
        <color theme="1"/>
        <rFont val="Times New Roman"/>
        <family val="1"/>
        <charset val="186"/>
      </rPr>
      <t>Kārtība, kādā tiek piešķirts, atmaksāts un dzēsts studiju kredīts no valsts budžeta līdzekļiem”</t>
    </r>
    <r>
      <rPr>
        <sz val="9"/>
        <color rgb="FF000000"/>
        <rFont val="Times New Roman"/>
        <family val="1"/>
        <charset val="186"/>
      </rPr>
      <t xml:space="preserve">
24. un 48.punkti</t>
    </r>
  </si>
  <si>
    <r>
      <t>2001.gada 23.oktobra Ministru kabineta noteikumi Nr.445 „</t>
    </r>
    <r>
      <rPr>
        <sz val="9"/>
        <color theme="1"/>
        <rFont val="Times New Roman"/>
        <family val="1"/>
        <charset val="186"/>
      </rPr>
      <t>Kārtība, kādā no valsts budžeta līdzekļiem tiek piešķirts un atmaksāts studējošo kredīts”</t>
    </r>
    <r>
      <rPr>
        <sz val="9"/>
        <color rgb="FF000000"/>
        <rFont val="Times New Roman"/>
        <family val="1"/>
        <charset val="186"/>
      </rPr>
      <t xml:space="preserve"> 13. un 35.punkti</t>
    </r>
  </si>
  <si>
    <r>
      <t>2001.gada 29.maija Ministru kabineta noteikumi Nr.220 „</t>
    </r>
    <r>
      <rPr>
        <sz val="9"/>
        <color theme="1"/>
        <rFont val="Times New Roman"/>
        <family val="1"/>
        <charset val="186"/>
      </rPr>
      <t>Kārtība, kādā tiek piešķirts, atmaksāts un dzēsts studiju kredīts un studējošā kredīts no kredītiestādes līdzekļiem ar valsts vārdā sniegtu galvojumu”</t>
    </r>
    <r>
      <rPr>
        <sz val="9"/>
        <color rgb="FF000000"/>
        <rFont val="Times New Roman"/>
        <family val="1"/>
        <charset val="186"/>
      </rPr>
      <t xml:space="preserve"> 11. un 72.punkti</t>
    </r>
  </si>
  <si>
    <r>
      <t>2012.gada 18.decembra Ministru kabineta noteikumi Nr.887 „Noteikumi par valsts nodevu par Latvijas Nacionālā arhīva sociāli tiesiskās izziņas sagatavošanu un izsniegšanu” 8.1.apakšpunkts</t>
    </r>
    <r>
      <rPr>
        <sz val="9"/>
        <color rgb="FFC00000"/>
        <rFont val="Times New Roman"/>
        <family val="1"/>
        <charset val="186"/>
      </rPr>
      <t xml:space="preserve"> (skat.11.piezīmi)</t>
    </r>
  </si>
  <si>
    <r>
      <t>Mednieku sezonas kartes izsniegšana - 4.27</t>
    </r>
    <r>
      <rPr>
        <i/>
        <sz val="9"/>
        <color rgb="FF000000"/>
        <rFont val="Times New Roman"/>
        <family val="1"/>
        <charset val="186"/>
      </rPr>
      <t>euro</t>
    </r>
    <r>
      <rPr>
        <sz val="9"/>
        <color rgb="FF000000"/>
        <rFont val="Times New Roman"/>
        <family val="1"/>
        <charset val="186"/>
      </rPr>
      <t xml:space="preserve"> personām ar I un II invaliditātes grupu</t>
    </r>
  </si>
  <si>
    <t>Izlietotais finansējums EUR 2020.gadā</t>
  </si>
  <si>
    <t>Kopā atbalstu saņēmušo personu skaits 2020.gadā</t>
  </si>
  <si>
    <t>informācija netiek izdalīta</t>
  </si>
  <si>
    <t>Militārā dienesta likuma 51.pants un 59.panta otrās daļas 1.punkts
2013.gada 1.augusta Ministru kabineta noteikumi Nr.590 "Noteikumi par atvaļinātajiem karavīriem apmaksājamiem veselības aprūpes pakalpojumiem, kā arī izdevumu apmēru un samaksas kārtību"</t>
  </si>
  <si>
    <t>Samazināta sadales sistēmas pakalpojuma tarifs un obligātā iepirkuma komponenšu fiksētā daļa - personām ar I invaliditātes grupu vai ģimenei, kuras aprūpē ir bērns ar invaliditāti</t>
  </si>
  <si>
    <t>Elektroenerģijas tirgus likuma 1.panta otrās daļas.2. un 3.punkts un 33.prim1 pants
2016.gada 12.jūlija Ministru kabineta noteikumi Nr.459 „Aizsargātā lietotāja tirdzniecības pakalpojuma sniegšanas, obligātā iepirkuma komponentes un sadales sistēmas pakalpojuma kompensēšanas kārtība” 4.punkts</t>
  </si>
  <si>
    <t>Personu skaits, kurām 2020.gada laikā kaut vienu dienu ir bijuši aktuāli zem tabulas minētie speciālie nosacījumi. Gadījumā ja mēneša laikā personai tika mainīta invaliditātes grupa, tad aprēķinos invaliditātes grupas noteikšanai tika ņemta vērā jaunākā informācija (piemēram: personai marta sākumā - 3.invaliditātes grupa, marta beigās - 2.invaliditātes grupa, tad aprēķinos par martu tika ņemta vērā 2.invaliditātes grupa).</t>
  </si>
  <si>
    <t>-</t>
  </si>
  <si>
    <t>Dati uz 14.05.2021. Neiteik iekļauti tie apdrošināšanas līgumi, kas izbeigti pirms termiņa.</t>
  </si>
  <si>
    <t>KOPĀ FM</t>
  </si>
  <si>
    <t>PMLP tiek uzskaitīti dati par visiem MK 17.09.2013. noteikumu Nr.849 3.un 4.punktā minētajiem gadījumiem, atsevišķi neizdalot 3.5. un 4.2.apakšpunktos minētos atvieglojumus personām ar invaliditāti. 
Kopējais samazināto un atbrīvoto nodevu maksājušo skaits, neizdalot personas ar invaliditāti, ir šāds:
3. un 4.punktā minētie atvieglojumi piešķirti kopumā 252 personām, negūto ienākumu apmēram sasniedzot 6147,12 EUR , starp kuriem 3.punktā minētie atvieglojumi piešķirti 240 personām, negūto ienākumu apmēram sastādot 5805,60 EUR, un 4.punktā minētie atvieglojumi piešķirti 12 personām, negūto ienākumu apmēram sastādot 341,52 EUR.</t>
  </si>
  <si>
    <t xml:space="preserve">PMLP informācija par personām ar invaliditāti,  kuri pieprasa informāciju no Iedzīvotāju reģistra, netiek uzkrāta.
Papildus informējam, ka PMLP nodrošina ziņu sniegšanu no Iedzīvotāju reģistra zvērinātiem notāriem, kas saņem informāciju bez maksas, lai veiktu liecinieku identitātes pārbaudi atbilstoši Notariāta likuma 94.pantam, kas nosaka, ka taisot aktus, kuros piedalās neredzīgas vai nedzirdīgas personas, kā arī personas ar tādiem runas traucējumiem, kuri liedz tām mutvārdos paust savu gribu, nepieciešama liecinieka klātbūtne, ja vien šīs personas no tās neatsakās. 2020.gadā, pārbaudot liecinieku identitātes Notariāta likumā noteiktajos gadījumos, zvērināti notāri bez maksas ir saņēmuši informāciju no Iedzīvotāju reģistra par 1458 personām, kas valsts nodevas izteiksmē ir 2916,00 EUR. </t>
  </si>
  <si>
    <t>PMLP tiek uzskaitīti dati par visiem MK 21.02.2012. not.Nr.133 6.punktā norādītajām personām, atsevišķi neizdalot personu ar invaliditāti saņemtos atvieglojumus.  
Tabulas ailē "Atbalsta veids" norādīta informācija, ka MK 21.02.2012. not.Nr.133  nosaka I un II grupas invalīdam 50% valsts nodevas atvieglojumu, nav precīza. Noteikumu 6.4.punktā ir noteikta atlaide I un II grupas invalīdiem, bet 7.un 8.punktos - noteiktas valsts nodevas likmes (kas nav precīzi 50% no pilnas valsts nodevas likmes)</t>
  </si>
  <si>
    <t>2013.gada 24.septembra Ministru kabineta noteikumi Nr.1004  „Noteikumi par valsts nodevu par atteikšanos no Latvijas pilsonības un Latvijas pilsonības atjaunošanu” 3.punkts</t>
  </si>
  <si>
    <t>Atbrīvojums no valsts nodevai par ziņu sniegšanu vai saņemšanu no Sodu reģistra - bezmaksas</t>
  </si>
  <si>
    <t>Norādīta informācija par IeM IC piešķirtajiem atvieglojumiem no valsts nodevas, kas tiek uzkrāta, neizdalot invaliditātes grupu.</t>
  </si>
  <si>
    <t>Norādīta informācija par IeM IC piešķirtajiem atvieglojumiem no sniegtajiem maksas pakalpojumiem, kas tiek uzkrāta, neizdalot invaliditātes grupu</t>
  </si>
  <si>
    <t>Saskaņā ar MK 17.09.2013. noteikumu Nr. 885  4. punktu, Latvijas ugunsdzēsēju muzeja apmeklējums visiem invalīdiem ir bezmaksas neatkarīgi no invaliditātes grupas, tādēļ tie netiek uzskaitīti pa grupām, bet tikai kopējais bērnu invalīdu un pieaugušo invalīdu skaits.
Vienlaikus informējam, ka 2020. gadā Covid-19 pandēmijas ierobežojumu dēļ muzejs apmeklētājiem bija atvērts tikai 172 dienas.</t>
  </si>
  <si>
    <t>2020.gadā netika sniegti maksas pakalpojumi personām ar invaliditāti</t>
  </si>
  <si>
    <t>KOPĀ IeM</t>
  </si>
  <si>
    <t>Asistenta pakalpojumu ir tiesības saņemt personai ar I vai II invaliditātes grupu, pamatojoties uz Veselības un darbspēju ekspertīzes ārstu valsts komisijas atzinumu par asistenta pakalpojuma nepieciešamību, un personai no 5 līdz 18 gadu vecumam ar invaliditāti, pamatojoties uz Veselības un darbspēju ekspertīzes ārstu valsts komisijas atzinumu par īpašas kopšanas nepieciešamību sakarā ar smagiem funkcionālajiem traucējumiem</t>
  </si>
  <si>
    <t>Uz studiju un studējošā kredīta piešķiršanas brīdi informācija par personas invaliditāti netiek prasīta un apkopota, līdz ar to šādi dati iztrūkst. Attiecībā uz studiju un studejošā kredīta dzēšanu, 2020.gadā nav saņemts neviens kompensācijas pieteikums.</t>
  </si>
  <si>
    <t>2000.gada 22.augusta Ministru kabineta noteikumi Nr.289 „Noteikumi par valsts nodevu par valsts valodas prasmes atestāciju profesionālo un amata pienākumu veikšanai” 3. un 4.punkts</t>
  </si>
  <si>
    <t>2020. gadā 26 personas reģistrējoties norādījušas, ka ir invalīdi un maksājušas samazinātu valsts nodevu par valsts valodas prasmes pārbaudi. Dati par konkrētu invaliditātes grupu netiek ievākti.</t>
  </si>
  <si>
    <t>KOPĀ IZM</t>
  </si>
  <si>
    <t>Ieejas maksas un citu pakalpojumu atvieglojumi Latvijas Etnogrāfiskajā Brīvdabas muzejā - personāma ar II invaliditātes grupu;  personāma ar I invaliditātes grupu un bērniem ar invaliditāti un to pavadonim, kā arī apmeklētājiem ar III invaliditātes grupu.</t>
  </si>
  <si>
    <t>2015.gada 29.septembra Ministru kabineta noteikumi Nr.549 „Latvijas Etnogrāfiskā brīvdabas muzeja publisko maksas pakalpojumu cenrādis” 4.4.apakšpunkts</t>
  </si>
  <si>
    <t>Atbilstoši Latvijas Etnogrāfiskā brīvdabas muzeja publisko maksas pakalpojumu cenrāža 4.punktam maksu par muzeja apmeklējumu neiekasē no 14 personu grupām, t. sk. arī no personām līdz 18 gadu vecumam ar invaliditāti, personām ar I grupas invaliditāti, personām ar II grupas invaliditāti un vienas personas, kas pavada personu līdz 18 gadu vecumam ar invaliditāti vai personu ar I grupas invaliditāti.  Visām personām, no kurām maksu neiekasē šo noteikumu 4.punkta  izpratnē, tiek izsniegta vienota bezmaksas biļete. Savukārt, atbilstoši šā cenrāža pielikuma 1. un 2. punktam, būtiska atlaide pmuzeja apmeklējumam tiek piemērota 4 personu grupām, t.sk. III gupas invalīdiem - bet informācija par piešķirto atlaižu skaitu un summu katrai grupai atsevišķi netiek uzkrāta.</t>
  </si>
  <si>
    <t>Ieejas maksas un citu pakalpojumu atvieglojumi Latvijas Nacionālajā mākslas muzejā - personāma ar II invaliditātes grupu;  personām ar I invaliditātes grupu un bērniem ar invaliditāti un to pavadonim</t>
  </si>
  <si>
    <t>Atbilstoši Latvijas Nacionālā mākslas muzeja publisko maksas pakalpojumu cenrāža 3.punktam maksu par muzeja apmeklējumu neiekasē no 14 personu grupām, t. sk. arī no personām līdz 18 gadu vecumam ar invaliditāti, personām ar I grupas invaliditāti, personām ar II grupas invaliditāti un vienas personas, kas pavada personu līdz 18 gadu vecumam ar invaliditāti vai personu ar I grupas invaliditāti. Visām personām, no kurām maksu neiekasē šo noteikumu 3.punkta izpratnē, tiek izsniegta vienota bezmaksas biļete. Personām - pieaugušajiem ar III grupas invaliditāti atlaide pmuzeja apmeklējumam netiek piemērota.</t>
  </si>
  <si>
    <t>Informācija par muzeja apmeklējumu skaitu un izsniegtajām bezmaksas biļetēm netiek uzkrāta atsevišķi par personu ar I, II un III grupas invaliditāti, un personu ar I grupas invaliditāti pavadoņu apmeklējumiem - ir pieejami tikai dati par izsniegto biļešu skaitu un atlaižu summu visām šīm personu grupām kopā, kā arī atsevišķi - par bērnu ar invaliditāti apmeklējumu skaitu un atlaižu summu.</t>
  </si>
  <si>
    <t>Saskaņā ar Memoriālo muzeju apvienībaspublisko maksas pakalpojumu cenrādi III grupas invalīdiem atlaides netiek piemērotas.</t>
  </si>
  <si>
    <t>2015.gada 15.septembra Ministru kabineta noteikumi Nr.523 „Rakstniecības un mūzikas muzeja publisko maksas pakalpojumu cenrādis” 3.5.apakšpunkts</t>
  </si>
  <si>
    <t xml:space="preserve">Cilvēku ar invaliditāti Rakstniecības un mūzikas muzeja apmeklējumi netiek atsevišķi uzskaitīti, jo muzeja apmeklējums bez maksas pienākas 21 apmeklētāju grupai un tiek fiksēts tikai bezmaksas apmeklējumu kopskaits. </t>
  </si>
  <si>
    <t>2017.gada 27.jūnija Ministru kabineta noteikumi Nr.360 „Rīgas vēstures un kuģniecības muzeja publisko maksas pakalpojumu cenrādis” 3.4.apakšpunkts</t>
  </si>
  <si>
    <t>Saskaņā ar Rīgas vēstures un kuģniecības muzeja publisko maksas pakalpojumu cenrādi III grupas invalīdiem atlaides netiek piemērotas.</t>
  </si>
  <si>
    <t>2018.gada 24.aprīļa Ministru kabineta noteikumi Nr.250 „Rundāles pils muzeja publisko maksas pakalpojumu cenrādis” 3.4.apakšpunkts</t>
  </si>
  <si>
    <t>Atbilstoši Rundāles pils muzeja publisko maksas pakalpojumu cenrāža 3.punktam maksu par muzeja apmeklējumu neiekasē no 17 personu grupām, t. sk. arī no personām līdz 18 gadu vecumam ar invaliditāti, personām ar I grupas invaliditāti, personām ar II grupas invaliditāti un vienas personas, kas pavada personu līdz 18 gadu vecumam ar invaliditāti vai personu ar I grupas invaliditāti. Visām personām, no kurām maksu neiekasē šo noteikumu 3.punkta izpratnē, tiek izsniegta bezmaksas biļete, bet netiek uzkrāta informācija, kādu muzeja ekspozīciju, izstāžu apskatei šī biļete tiek izmantota. Līdz ar to atlaižu vidējās kopsummas aprēķins 2020. gadā ir ļoti aptuvens - tā varētu būt no 2320,50 līdz 41304,00 euro. Personām - pieaugušajiem ar III grupas invaliditāti atlaide muzeja apmeklējumam netiek piemērota.</t>
  </si>
  <si>
    <t>Atbilstoši Īpaši aizsargājamā kultūras pieminekļa - Turaidas muzejrezervāta - publisko maksas pakalpojumu cenrāža 3.punktam maksu par muzeja apmeklējumu neiekasē no 14 personu grupām, t. sk. arī no personām līdz 18 gadu vecumam ar invaliditāti, personām ar I grupas invaliditāti, personām ar II grupas invaliditāti un vienas personas, kas pavada personu līdz 18 gadu vecumam ar invaliditāti un personu, kas pavada personu ar I grupas invaliditāti. Visām personām, no kurām maksu neiekasē šo noteikumu 3.punkta izpratnē, tiek izsniegta vienota bezmaksas biļete. Personām ar III grupas invaliditāti tiek piemērota atsevišķa cenas atlaide, tādēļ arī šis rādītājs ir aprēķināms.</t>
  </si>
  <si>
    <t>2020. gadā nav noticis neviens maksas pasākums, kurā būtu bijis jāpiemēro cenrādī norādītā atlaide cilvēkiem ar invaliditāti. Bibliotēkas telpas, darba vietas un pakalpojumi ir pielāgoti cilvēku ar dažāda veida invaliditāti vajadzībām; ir sniegti bibliotēkas pakalpojumi, bet šī apmeklētāju/ bibliotēkas lietotāju grupa netiek atsevišķi uzskaitīta.</t>
  </si>
  <si>
    <t>2012.gada 18.decembra Ministru kabineta noteikumi Nr.887 „Noteikumi par valsts nodevu par Latvijas Nacionālā arhīva sociāli tiesiskās izziņas sagatavošanu un izsniegšanu” 8.1.apakšpunkts</t>
  </si>
  <si>
    <t>2016.gada 1.novembra Ministru kabineta noteikumi Nr.708 „Noteikumi par valsts nodevu par kultūras pieminekļu, tajā skaitā valstij piederošo senlietu, pagaidu izvešanu un mākslas un antikvāro priekšmetu pilnīgu izvešanu un pagaidu izvešanu no Latvijas” 5.punkts</t>
  </si>
  <si>
    <t>KOPĀ KM</t>
  </si>
  <si>
    <t>Ministru kabineta 2013.gada 24.septembra noteikumi Nr.1000 „Valsts akciju sabiedrības "Ceļu satiksmes drošības direkcija" publisko maksas pakalpojumu cenrādis” 3.punkta 3.1.apakšpunkts</t>
  </si>
  <si>
    <t>Ministru kabineta 2013.gada 24.septembra noteikumi Nr.1000 „Valsts akciju sabiedrības "Ceļu satiksmes drošības direkcija" publisko maksas pakalpojumu cenrādis” 3.punkta 3.2.apakšpunkts</t>
  </si>
  <si>
    <t>Ministru kabineta 2013.gada 24.septembra noteikumi Nr.1000 „Valsts akciju sabiedrības "Ceļu satiksmes drošības direkcija" publisko maksas pakalpojumu cenrādis” 3.punkta 3.3.apakšpunkts</t>
  </si>
  <si>
    <t>Ministru kabineta 2013.gada 24.septembra noteikumi Nr.1000 „Valsts akciju sabiedrības "Ceļu satiksmes drošības direkcija" publisko maksas pakalpojumu cenrādis” 3.punkta 3.7.apakšpunkts</t>
  </si>
  <si>
    <t>KOPĀ SM</t>
  </si>
  <si>
    <t>2013.gada 24.septembris Ministru kabineta noteikumi Nr.906 „Noteikumi par civilstāvokļa aktu reģistrācijas valsts nodevu” 8.1.apakšpunkts</t>
  </si>
  <si>
    <t>Apkopota informācija par to, cik personas ar I un II invaliditātes grupu saskaņā ar 2013.gada 24.septembra Ministru kabineta noteikumu Nr.906 „Noteikumi par civilstāvokļa aktu reģistrācijas valsts nodevu” 8.1.apakšpunktu atbrīvotas no valsts nodevas samaksas gan Tieslietu ministrijā, gan pašvaldību dzimtsarakstu nodaļās</t>
  </si>
  <si>
    <t>Informācija par personas invaliditātes grupu netiek uzkrāta</t>
  </si>
  <si>
    <t>Valsts zemes dienestā 2020. gadā atbalsta pakalpojumi personām ar invaliditāti netika sniegti</t>
  </si>
  <si>
    <t>Patentu valde informē, ka saskaņā ar Ministru kabineta 2015. gada 15. decembra noteikumiem Nr.723 “Patentu valdes maksas pakalpojumu cenrādis” 8.2 un 9.2 apakšpunktu un Ministru kabineta 2015. gada 15. decembra noteikumiem Nr.732 “Rūpnieciskā īpašuma apelācijas padomes maksas pakalpojumu cenrādis” 9.punktu skolēnam, studentam, personai, kurai piešķirta vecuma pensija, vai personai, kurai noteikta I vai II grupas invaliditāte, tiek piemēroti maksas pakalpojumu atvieglojumi - 80% atlaide no šajos noteikumos noteiktās maksas.
Par personām ar I vai II grupas invaliditātes skaitu, kurām tiek sniegts atbalsta pakalpojums, un negūto ienākumu apmēru pakalpojumu nodrošināšanai, informācija netiek atsevišķi uzkrāta.</t>
  </si>
  <si>
    <t>KOPĀ TM</t>
  </si>
  <si>
    <t>Atbrīvojums no pacienta līdzmaksājuma - bērniem un personām ar I invaliditātes grupu</t>
  </si>
  <si>
    <t>Veselības aprūpes finansēšanas likums 6.panata otrās daļas 1. un 15.punkts
2018.gada 28.augusta Ministru kabineta noteikumu Nr.555 “Veselības aprūpes pakalpojumu organizēšanas un samaksas kārtība”</t>
  </si>
  <si>
    <t>Medicīniskā rehabilitācija - bērni un personas ar I invaliditātes grupu ir atbrīvotas no līdzmaksājumu veikšanas</t>
  </si>
  <si>
    <t>Veselības aprūpes finansēšanas likuma 6.panata otrās daļas 1. un 15.punkts
2018.gada 28.augusta Ministru kabineta noteikumu Nr.555 “Veselības aprūpes pakalpojumu organizēšanas un samaksas kārtība”
4.9.apakšpunkts; 3.11.apakšnodaļa</t>
  </si>
  <si>
    <t>Veselības aprūpes finansēšanas likuma 6.panata otrās daļas 1. un 15.punkts
2018.gada 28.augusta Ministru kabineta noteikumu Nr.555 “Veselības aprūpes pakalpojumu organizēšanas un samaksas kārtība” 3.8.apakšpunts</t>
  </si>
  <si>
    <t>KOPĀ VM</t>
  </si>
  <si>
    <t>Ministrija nesniedz pakalpojumus personām ar invaliditāti, līdz ar to arī neveic šādas informācijas uzkrāšanu. Savukārt pašvaldības SN apkopojumu VARAM iesniedza LM ar 2021. gada 7. maija vēstuli Nr.1-132/4373 "Par pašvaldību saistošo noteikumu informācijas apkopojumu"</t>
  </si>
  <si>
    <t>informācija par personām ar III inv.grupu netiek uzkrāta</t>
  </si>
  <si>
    <t>KOPĀ VARAM</t>
  </si>
  <si>
    <t>Personām ar invaliditāti nav nepieciešama speciālā atļauja, lai īstenotu licencēto makšķerēšanu, vēžošanu vai zemūdens medības.</t>
  </si>
  <si>
    <t>2015.gada 22.decembra Ministru kabineta noteikumi Nr.799 „Licencētās makšķerēšanas, vēžošanas un zemūdens medību kārtība” 4. un 23.punkts</t>
  </si>
  <si>
    <t>KOPĀ ZM</t>
  </si>
  <si>
    <r>
      <t>Latvijas Republikas Zemessardzes likuma 34.panta 3.</t>
    </r>
    <r>
      <rPr>
        <vertAlign val="superscript"/>
        <sz val="9"/>
        <color theme="1"/>
        <rFont val="Times New Roman"/>
        <family val="1"/>
        <charset val="186"/>
      </rPr>
      <t>1</t>
    </r>
    <r>
      <rPr>
        <sz val="9"/>
        <color theme="1"/>
        <rFont val="Times New Roman"/>
        <family val="1"/>
        <charset val="186"/>
      </rPr>
      <t>, 4. un 5.punkts
2014.gada 30.septembra Ministru kabineta noteikumi Nr.585 „Noteikumi par bijušajiem zemessargiem apmaksājamiem veselības aprūpes pakalpojumiem, kā arī izdevumu apjomu un samaksas kārtību”</t>
    </r>
  </si>
  <si>
    <r>
      <t xml:space="preserve">0 </t>
    </r>
    <r>
      <rPr>
        <i/>
        <sz val="9"/>
        <color rgb="FF000000"/>
        <rFont val="Times New Roman"/>
        <family val="1"/>
        <charset val="186"/>
      </rPr>
      <t>euro</t>
    </r>
  </si>
  <si>
    <r>
      <t>Personu skaits ir rēķināts kā vidēji mēnesī, jo tas ir mainīgs gada laikā.
Izlietotais finansējums ir par sniegto atbalstu par elektroenerģiju (</t>
    </r>
    <r>
      <rPr>
        <b/>
        <sz val="9"/>
        <color theme="1"/>
        <rFont val="Times New Roman"/>
        <family val="1"/>
        <charset val="186"/>
      </rPr>
      <t>bez OIK un sadales pakalpojumiem</t>
    </r>
    <r>
      <rPr>
        <sz val="9"/>
        <color theme="1"/>
        <rFont val="Times New Roman"/>
        <family val="1"/>
        <charset val="186"/>
      </rPr>
      <t>) tai skaitā PVN.</t>
    </r>
  </si>
  <si>
    <r>
      <t xml:space="preserve">Personu skaits ir rēķināts vidējais mēnesī, jo tas ir mainīgs gada laikā.
Izlietotais finansējums ir par sniegto </t>
    </r>
    <r>
      <rPr>
        <b/>
        <sz val="9"/>
        <color theme="1"/>
        <rFont val="Times New Roman"/>
        <family val="1"/>
        <charset val="186"/>
      </rPr>
      <t>OIK un sadales pakalpojuma</t>
    </r>
    <r>
      <rPr>
        <sz val="9"/>
        <color theme="1"/>
        <rFont val="Times New Roman"/>
        <family val="1"/>
        <charset val="186"/>
      </rPr>
      <t xml:space="preserve"> atbalstu, tai skaitā PVN.</t>
    </r>
  </si>
  <si>
    <t>Atbalsts personām ar invaliditāti 2020.g.</t>
  </si>
  <si>
    <t>Atbalsts personām ar invaliditāti 2024.gadā</t>
  </si>
  <si>
    <t>Izlietotais finansējums EUR 2024.g.</t>
  </si>
  <si>
    <t>Kopā atbalstu saņēmušo personu ar invaliditāti skaits un izlietotais finansējums 2024.gadā</t>
  </si>
  <si>
    <t>nav attiecināms</t>
  </si>
  <si>
    <t>Atsevišķi netiek uzskaitīti veselības izdevumi personām, kas no dienesta ir atvaļināti slimības dēļ vai maksimālā vecuma dēļ, jo abi atvaļināšanas iemesli mēdz pārklāties.</t>
  </si>
  <si>
    <t>Unikālo personu skaits, kurām 2024. gada laikā kaut vienu dienu ir bijuši aktuāli tabulā minētie speciālie nosacījumi (invaliditātes grupa). Gadījumā ja mēneša laikā personai tika mainīta invaliditātes grupa, tad aprēķinos invaliditātes grupas noteikšanai tika ņemta vērā jaunākā informācija (piemēram: personai marta sākumā - 3. invaliditātes grupa, marta beigās - 2. invaliditātes grupa, tad aprēķinos par martu tika ņemta vērā 2.invaliditātes grupa).</t>
  </si>
  <si>
    <r>
      <t xml:space="preserve">Personu skaits kopā ir unikālu personu skaits - jo viena persona gada laikā var saņemt atlaidi gan kā persona ar I inval.grupu gan II inval.grupu.
LTAB vērš uzmanību, ka atlaides, kas tiek </t>
    </r>
    <r>
      <rPr>
        <sz val="9"/>
        <color rgb="FFFF0000"/>
        <rFont val="Times New Roman"/>
        <family val="1"/>
        <charset val="186"/>
      </rPr>
      <t>segtas no OCTA Garantijas fonda</t>
    </r>
    <r>
      <rPr>
        <sz val="9"/>
        <color theme="1"/>
        <rFont val="Times New Roman"/>
        <family val="1"/>
        <charset val="186"/>
      </rPr>
      <t xml:space="preserve">, nav gluži  atbilstošas LM vēstulē  minētajam apgalvojumam "atbalstam novirzītajiem valsts budžeta līdzekļiem", jo </t>
    </r>
    <r>
      <rPr>
        <sz val="9"/>
        <color rgb="FFFF0000"/>
        <rFont val="Times New Roman"/>
        <family val="1"/>
        <charset val="186"/>
      </rPr>
      <t>atlaidi nepiešķir no valsts budžeta līdzekļiem</t>
    </r>
    <r>
      <rPr>
        <sz val="9"/>
        <color theme="1"/>
        <rFont val="Times New Roman"/>
        <family val="1"/>
        <charset val="186"/>
      </rPr>
      <t xml:space="preserve">. 
</t>
    </r>
    <r>
      <rPr>
        <b/>
        <sz val="9"/>
        <color theme="1"/>
        <rFont val="Times New Roman"/>
        <family val="1"/>
        <charset val="186"/>
      </rPr>
      <t>Datu avots:</t>
    </r>
    <r>
      <rPr>
        <sz val="9"/>
        <color theme="1"/>
        <rFont val="Times New Roman"/>
        <family val="1"/>
        <charset val="186"/>
      </rPr>
      <t xml:space="preserve"> LTAB (Latvijas Transportlīdzekļu apdrošinātāju birojs)</t>
    </r>
  </si>
  <si>
    <r>
      <t xml:space="preserve">Pilsonības un migrācijas lietu pārvaldē (PMLP) tiek uzskaitīti dati par visiem noteikumu Nr. 849 3.un 4. punktā minētajiem gadījumiem, atsevišķi neizdalot 3.5. un 4.2. apakšpunktā minētos atvieglojumus personām ar invaliditāti. 
Kopējais samazināto un atbrīvoto nodevu maksājušo skaits, neizdalot personas ar invaliditāti: </t>
    </r>
    <r>
      <rPr>
        <b/>
        <sz val="9"/>
        <color theme="1"/>
        <rFont val="Times New Roman"/>
        <family val="1"/>
        <charset val="186"/>
      </rPr>
      <t>2024. gadā atvieglojumi piemēroti 250 personām, izlietotais finansējums - 6047.50</t>
    </r>
    <r>
      <rPr>
        <i/>
        <sz val="9"/>
        <color theme="1"/>
        <rFont val="Times New Roman"/>
        <family val="1"/>
        <charset val="186"/>
      </rPr>
      <t xml:space="preserve"> </t>
    </r>
    <r>
      <rPr>
        <b/>
        <i/>
        <sz val="9"/>
        <color theme="1"/>
        <rFont val="Times New Roman"/>
        <family val="1"/>
        <charset val="186"/>
      </rPr>
      <t>euro</t>
    </r>
    <r>
      <rPr>
        <b/>
        <sz val="9"/>
        <color theme="1"/>
        <rFont val="Times New Roman"/>
        <family val="1"/>
        <charset val="186"/>
      </rPr>
      <t>, atbrīvojumi - 11 personām, izlietotais finansējums - 313.06</t>
    </r>
    <r>
      <rPr>
        <i/>
        <sz val="9"/>
        <color theme="1"/>
        <rFont val="Times New Roman"/>
        <family val="1"/>
        <charset val="186"/>
      </rPr>
      <t xml:space="preserve"> </t>
    </r>
    <r>
      <rPr>
        <b/>
        <i/>
        <sz val="9"/>
        <color theme="1"/>
        <rFont val="Times New Roman"/>
        <family val="1"/>
        <charset val="186"/>
      </rPr>
      <t>euro.</t>
    </r>
    <r>
      <rPr>
        <b/>
        <sz val="9"/>
        <color theme="1"/>
        <rFont val="Times New Roman"/>
        <family val="1"/>
        <charset val="186"/>
      </rPr>
      <t xml:space="preserve"> </t>
    </r>
  </si>
  <si>
    <r>
      <t xml:space="preserve">PMLP atsevišķi netiek uzkrāta informācija par personām ar invaliditāti, izsniedzot informāciju no Fizisko personu reģistra. Noteikumu Nr.485 4. punkts paredz atbrīvojumu arī citām personām. 
</t>
    </r>
    <r>
      <rPr>
        <b/>
        <sz val="9"/>
        <rFont val="Times New Roman"/>
        <family val="1"/>
        <charset val="186"/>
      </rPr>
      <t xml:space="preserve">2024. gadā atbrīvojums kopā piemērots 856 personām, finansējums - 6717,50 </t>
    </r>
    <r>
      <rPr>
        <b/>
        <i/>
        <sz val="9"/>
        <rFont val="Times New Roman"/>
        <family val="1"/>
        <charset val="186"/>
      </rPr>
      <t>euro</t>
    </r>
    <r>
      <rPr>
        <b/>
        <sz val="9"/>
        <rFont val="Times New Roman"/>
        <family val="1"/>
        <charset val="186"/>
      </rPr>
      <t>.</t>
    </r>
    <r>
      <rPr>
        <sz val="9"/>
        <rFont val="Times New Roman"/>
        <family val="1"/>
        <charset val="186"/>
      </rPr>
      <t xml:space="preserve">
Noteikumu Nr. 485 2.3. apakšpunktā noteikto informāciju sniedz arī Latvijas pārstāvniecības ārvalstīs, kā arī 2.4. apakšpunktā noteikto informāciju sniedz arī pašvaldības. </t>
    </r>
    <r>
      <rPr>
        <b/>
        <sz val="9"/>
        <rFont val="Times New Roman"/>
        <family val="1"/>
        <charset val="186"/>
      </rPr>
      <t>PMLP rīcībā nav informācijas par pašvaldībās un Latvijas pārstāvniecībās ārvalstīs veiktajiem atbrīvojumiem un iemaksām.</t>
    </r>
  </si>
  <si>
    <r>
      <t xml:space="preserve">Personu skaits un valsts nodevu uzskaite par izsniegtajiem personu apliecinošajiem dokumentiem personai ar I vai II grupas invaliditāti un citos noteikumu Nr.133 6. punktā noteiktajos gadījumos, kad piemērojami atvieglojumi, tiek atspoguļota PMLP kopējos datos par iekasēto valsts nodevu ar atvieglojumiem. 
</t>
    </r>
    <r>
      <rPr>
        <b/>
        <sz val="9"/>
        <color theme="1"/>
        <rFont val="Times New Roman"/>
        <family val="1"/>
        <charset val="186"/>
      </rPr>
      <t xml:space="preserve">Kopā ar atvieglojumiem: skaits - 269878, aprēķinātā valsts nodeva - 7463668,00 </t>
    </r>
    <r>
      <rPr>
        <b/>
        <i/>
        <sz val="9"/>
        <color theme="1"/>
        <rFont val="Times New Roman"/>
        <family val="1"/>
        <charset val="186"/>
      </rPr>
      <t>euro</t>
    </r>
    <r>
      <rPr>
        <b/>
        <sz val="9"/>
        <color theme="1"/>
        <rFont val="Times New Roman"/>
        <family val="1"/>
        <charset val="186"/>
      </rPr>
      <t xml:space="preserve">, iekasētā valsts nodeva - 3379782,00 </t>
    </r>
    <r>
      <rPr>
        <b/>
        <i/>
        <sz val="9"/>
        <color theme="1"/>
        <rFont val="Times New Roman"/>
        <family val="1"/>
        <charset val="186"/>
      </rPr>
      <t>euro</t>
    </r>
    <r>
      <rPr>
        <b/>
        <sz val="9"/>
        <color theme="1"/>
        <rFont val="Times New Roman"/>
        <family val="1"/>
        <charset val="186"/>
      </rPr>
      <t xml:space="preserve">, valsts nodevas atlaide - 4083886,00 </t>
    </r>
    <r>
      <rPr>
        <b/>
        <i/>
        <sz val="9"/>
        <color theme="1"/>
        <rFont val="Times New Roman"/>
        <family val="1"/>
        <charset val="186"/>
      </rPr>
      <t>euro</t>
    </r>
    <r>
      <rPr>
        <b/>
        <sz val="9"/>
        <color theme="1"/>
        <rFont val="Times New Roman"/>
        <family val="1"/>
        <charset val="186"/>
      </rPr>
      <t xml:space="preserve">.
Kopā ar atbrīvojumiem: skaits - 12552, aprēķinātā valsts nodeva - 315501,00 </t>
    </r>
    <r>
      <rPr>
        <b/>
        <i/>
        <sz val="9"/>
        <color theme="1"/>
        <rFont val="Times New Roman"/>
        <family val="1"/>
        <charset val="186"/>
      </rPr>
      <t>euro</t>
    </r>
    <r>
      <rPr>
        <b/>
        <sz val="9"/>
        <color theme="1"/>
        <rFont val="Times New Roman"/>
        <family val="1"/>
        <charset val="186"/>
      </rPr>
      <t xml:space="preserve">, iekasētā valsts nodeva - 00,00 </t>
    </r>
    <r>
      <rPr>
        <b/>
        <i/>
        <sz val="9"/>
        <color theme="1"/>
        <rFont val="Times New Roman"/>
        <family val="1"/>
        <charset val="186"/>
      </rPr>
      <t>euro</t>
    </r>
    <r>
      <rPr>
        <b/>
        <sz val="9"/>
        <color theme="1"/>
        <rFont val="Times New Roman"/>
        <family val="1"/>
        <charset val="186"/>
      </rPr>
      <t xml:space="preserve">, valsts  nodevas atlaide - 315501,00 </t>
    </r>
    <r>
      <rPr>
        <b/>
        <i/>
        <sz val="9"/>
        <color theme="1"/>
        <rFont val="Times New Roman"/>
        <family val="1"/>
        <charset val="186"/>
      </rPr>
      <t>euro.</t>
    </r>
  </si>
  <si>
    <r>
      <t xml:space="preserve">PMLP tiek uzskaitīti dati par visiem noteikumu Nr. 1004 3.punktā minētajiem gadījumiem, atsevišķi neizdalot personu ar invaliditāti saņemtos atvieglojumus. </t>
    </r>
    <r>
      <rPr>
        <b/>
        <sz val="9"/>
        <color theme="1"/>
        <rFont val="Times New Roman"/>
        <family val="1"/>
        <charset val="186"/>
      </rPr>
      <t>2024. gadā nav piemēroti atvieglojumi.</t>
    </r>
  </si>
  <si>
    <r>
      <t xml:space="preserve">Informācija par PMLP piešķirtajiem atbrīvojumiem no valsts nodevas samaksas par deklarētās dzīvesvietas ziņu reģistrāciju tiek uzkrāta, neizdalot invaliditātes grupu.
</t>
    </r>
    <r>
      <rPr>
        <b/>
        <sz val="9"/>
        <rFont val="Times New Roman"/>
        <family val="1"/>
        <charset val="186"/>
      </rPr>
      <t xml:space="preserve">2024. gadā kopā atbrīvojums piemērots 6891 personai, finansējums - 29 424,57 </t>
    </r>
    <r>
      <rPr>
        <b/>
        <i/>
        <sz val="9"/>
        <rFont val="Times New Roman"/>
        <family val="1"/>
        <charset val="186"/>
      </rPr>
      <t>euro.</t>
    </r>
    <r>
      <rPr>
        <sz val="9"/>
        <rFont val="Times New Roman"/>
        <family val="1"/>
        <charset val="186"/>
      </rPr>
      <t xml:space="preserve">
Deklarētās dzīvesvietas reģistrāciju klātienē atbilstoši Dzīvesvietas deklarēšanas likumam (7. pants) veic arī pašvaldības, par ko iekasē valsts nodevas samaksu 4,27 </t>
    </r>
    <r>
      <rPr>
        <i/>
        <sz val="9"/>
        <rFont val="Times New Roman"/>
        <family val="1"/>
        <charset val="186"/>
      </rPr>
      <t>euro</t>
    </r>
    <r>
      <rPr>
        <sz val="9"/>
        <rFont val="Times New Roman"/>
        <family val="1"/>
        <charset val="186"/>
      </rPr>
      <t xml:space="preserve">, ieskaitot to pašvaldības budžetā. </t>
    </r>
    <r>
      <rPr>
        <b/>
        <sz val="9"/>
        <rFont val="Times New Roman"/>
        <family val="1"/>
        <charset val="186"/>
      </rPr>
      <t>PMLP rīcībā nav informācijas par pašvaldībās veiktajiem atbrīvojumiem un iemaksām.</t>
    </r>
  </si>
  <si>
    <t>Persona, pieprasot izziņu, neiesniedz informāciju par invalidātes grupu</t>
  </si>
  <si>
    <t>pakalpojums netika sniegts</t>
  </si>
  <si>
    <t>Atvieglojums Valsts robežsardzes sniegtajam maksas pakalpojumam - Dokumentu tehniskā ekspertīze - 10% atlaide</t>
  </si>
  <si>
    <t xml:space="preserve">Ministru kabineta 2021. gada 24. augusta noteikumu Nr. 572 “Valsts robežsardzes maksas pakalpojumu cenrādis” 3.4. apakšpunkts </t>
  </si>
  <si>
    <t>Izglītojamo skaits 2024.gada 15.septembrī.</t>
  </si>
  <si>
    <t>Personu skaitu un finansējuma apmēru nav iespējams noteikt, jo kredītu dzēšanu kredītņēmējs piesaka attiecīgajā bankā, kurā ir aizņēmies finanšu līdzekļus studiju maksas segšanai saskaņā ar Ministru kabineta 2020. gada 21. aprīļa noteikumu Nr. 231 "Noteikumi par studiju un studējošo kreditēšanu studijām Latvijā no kredītiestāžu līdzekļiem, kas garantēti no valsts budžeta un starptautisko finanšu institūciju līdzekļiem" 38. punktu.</t>
  </si>
  <si>
    <t>Elektroenerģijas atlaide - personām ar I invaliditātes grupu vai ģimenei, kuras aprūpē ir bērns ar invaliditāti tiek piemērots maksājuma samazinājumu rēķina summai par elektroenerģiju 20 euro apmērā</t>
  </si>
  <si>
    <t>Informācija atsevišķi par personām ar I invaliditātes grupu un ģimenēm, kuru aprūpē ir bērns ar invaliditāti, izmaksāto atbalsta apmēru netiek uzkrāta, tā pieejama apkopotā veidā, tāpēc tā norādīta kolonnā "kopā atbalstu saņēmušo personu ar invaliditāti skaits un izlietotais finansējums 2024.gadā".</t>
  </si>
  <si>
    <t>Muzejs 2024.g. nodrošināja bezmaksas ieeju 12 049 personām, no tām 1700 personām ar I, II invaliditātes grupu, vai bērniem ar invaliditāti. Muzeju apmeklē speciālo skolu audzēkņi - bērni ar invaliditāti. Sadalījums pa grupām ir aptuvens. Muzejs 2024.g. pārdeva 1697 biļetes par samazinātu cenu personām ar III invaliditātes grupu.</t>
  </si>
  <si>
    <r>
      <t xml:space="preserve">Personu ar invaliditāti apmeklējumi netiek uzskaitīti pa grupām, tiek uzskaitīts kopējais bezmaksas apmeklējumu skaits (bērni ar invaliditāti un pavadoņi, personas ar I un II invaliditātes grupu). Konkrētajām bezmaksas apmeklējumu grupām tiek izsniegtas vienādas bezmaksas biļetes, bet negūtie ienākumi atkarībā no grupas, kā arī apmeklētās muzeja struktūrvienības vai izstādes var variēt un tos nav iespējams precīzi aprēķināt pēc izsniegto bezmaksas biļešu kopskaita. Personas ar III invaliditātes grupu netiek uzskaitīti atsevišķi. </t>
    </r>
    <r>
      <rPr>
        <sz val="9"/>
        <color rgb="FFC00000"/>
        <rFont val="Times New Roman"/>
        <family val="1"/>
        <charset val="186"/>
      </rPr>
      <t>2916 ir LNMM struktūrvienību kasēs (izņemot R.Sutas un A.Beļcovas muzeju un Muzeju krātuvi) izsniegto biļešu skaits I un II grupas invalīdiem, bērniem ar invaliditāti un viņu pavadoņiem.</t>
    </r>
  </si>
  <si>
    <r>
      <t xml:space="preserve">Muzejā atsevišķi invaliditātes grupas netiek izdalītas, tāpēc nav iespējams uzskaitīt pakalpojumu sniegšana katrai grupai atsevišķi. </t>
    </r>
    <r>
      <rPr>
        <sz val="9"/>
        <color rgb="FFC00000"/>
        <rFont val="Times New Roman"/>
        <family val="1"/>
        <charset val="186"/>
      </rPr>
      <t>Kopš 2024. gada 8. oktobra bezmaksas ieeja personām ar I un II invaliditātes grupu piemērojama tikai ieejas biļetēm, par muzeja izglītojošajiem un metodiskajiem pakalpojumiem maksa tiek piemērota arī cilvēkiem ar invaliditāti. Personu skaitā, saskaņā ar muzeja cenrādi, norādīts personu skaits, kas pavada cilvēku ar invaliditāti un kam ieeja muzejā ir bez maksas.</t>
    </r>
    <r>
      <rPr>
        <sz val="9"/>
        <color theme="1"/>
        <rFont val="Times New Roman"/>
        <family val="1"/>
        <charset val="186"/>
      </rPr>
      <t xml:space="preserve"> Tautas frontes muzeja nodaļā ir bezmaksas ieeja, personas ar invaliditāti netiek uzskaitītas.</t>
    </r>
  </si>
  <si>
    <r>
      <rPr>
        <sz val="9"/>
        <color rgb="FFC00000"/>
        <rFont val="Times New Roman"/>
        <family val="1"/>
        <charset val="186"/>
      </rPr>
      <t xml:space="preserve">Uzskaite tiek veikta atbilstoši muzeja pedagoģisko grupu nodarbību cenrādim un idividuālajam apmeklējumam. </t>
    </r>
    <r>
      <rPr>
        <sz val="9"/>
        <color theme="1"/>
        <rFont val="Times New Roman"/>
        <family val="1"/>
        <charset val="186"/>
      </rPr>
      <t>Informācija netiek uzkrāta par speciālām bezmaksas apmeklējumu dienām, izstādēm vai pasākumiem.</t>
    </r>
  </si>
  <si>
    <t>RVKM, AJM un MN personas ar invaliditāti netiek uzskaitītas pa grupām, tiek uzskaitīts kopējais skaits (bērni ar invaliditāti un pavadoņi, personas ar I un II invaliditātes grupu).
Latvijas Fotogrāfijas muzejā saistībā ar pagaidu telpu izmantošanu Kronvalda bulvārī 4, Rīgā, nav ieejas maksas un nenotiek apmeklētāju uzskaite pa grupām.</t>
  </si>
  <si>
    <t>Personas ar invaliditāti netiek uzskaitītas atsevišķi pa invaliditātes grupām. Tie uzkaitīts kopā (bērni ar invaliditāti, personas ar I un II invaliditātes grupu).</t>
  </si>
  <si>
    <t>Informācija šādā griezumā nav pieejama, jo atbilstoši Īpaši aizsargājamā kultūras pieminekļa - Turaidas muzejrezervāta - publisko maksas pakalpojumu cenrāža 3.punktam maksu par muzeja apmeklējumu neiekasē no vairākām personu grupām, tajā skaitā arī no personām līdz 18 gadu vecumam ar invaliditāti, personām ar I un II invaliditātes grupu, un vienas personas, kas pavada personu līdz 18 gadu vecumam ar invaliditāti un personu, kas pavada personu ar I invaliditātes grupu.
Visām personām, no kurām maksu neiekasē šo noteikumu 3.punkta izpratnē tiek izsniegta vienota bezmaksas biļete.
Personām ar III invaliditātes grupu tiek piemērota cenas atlaide, tādēļ arī šis rādītājs ir aprēķināms.</t>
  </si>
  <si>
    <t>Latvijas Nacionālajā bibliotēkā šāda informācija netiek uzkrāta.</t>
  </si>
  <si>
    <t>Atvieglojumu skaitā un apmērā iekļautas politiski represētas personas, personas ar I un II invaliditātes grupu, personas, kas atbilst trūcīgas personas statusam. Atsevišķi informācija netiek dalīta.</t>
  </si>
  <si>
    <t>2024. gadā Nacionālajā kultūras mantojuma pārvaldē nav reģistrēti gadījumi, kad piešķirti atvieglojumi valsts nodevai par Valsts kultūras pieminekļu aizsardzības inspekcijas atļaujas izsniegšanu kultūras pieminekļu vai antikvāro priekšmetu, pagaidu vai pilnīgai izvešanai no Latvijas Republikas.</t>
  </si>
  <si>
    <t>Kopā atbalstu saņēmušo skaits norādīts par personu ar I vai II invaliditātes grupu, personu līdz 18 gadu vecumam ar invaliditāti un personu, kas pavada personu ar I invaliditātes grupu vai personu līdz 18 gadu vecumam ar invaliditāti, braucienu skaits</t>
  </si>
  <si>
    <t>izsniegtas 5977 kartes</t>
  </si>
  <si>
    <t>pakalpojumu skaits 6987 (4988 un 1999)</t>
  </si>
  <si>
    <t>pakalpojumu skaits 90 (37 un 53)</t>
  </si>
  <si>
    <t>praktiskie eksāmeni 5</t>
  </si>
  <si>
    <t>* Sniegto pakalpojumu skaits (nav unikālās personas)
* personas ar III invaliditātes grupu nav no līdzmaksājuma atbrīvojamā kategorija</t>
  </si>
  <si>
    <t>* Sniegto pakalpojumu skaits (nav unikālās personas)
* Personas ar II un III invaliditātes grupu nav no līdzmaksājuma atbrīvojamā kategorija</t>
  </si>
  <si>
    <t xml:space="preserve">
Černobiļas atomelektrostacijas avārijas seku likvidēšanas dalībnieki tiek identificēti pēc pacientu grupas Nr. 13 "Černobiļas atomelektrostacijas  avārijas seku likvidācijā cietušās personas"</t>
  </si>
  <si>
    <t>2024.gadā Slimību profilakses un kontroles centrā (turpmāk - SPKC) netika sniegti maksas pakalpojumi un finansiāls atbalsts, kas saistīts ar SPKC cenrādī noteikto pakalpojumu sniegšanu.</t>
  </si>
  <si>
    <t>Vienlaikus attiecībā uz nekustamā īpašuma nodokļa atvieglojumiem, tie noteikti pašvaldības saistošajos noteikumos, nosakot atvieglojumu apmēru, kādu paredz likums (proti, 25%, 50%, 75% vai 90% apmērā). Kā arī pašvaldības pēc saviem ieskatiem ir tiesīgas noteikt personu loku, kas saņem nodokļa atvieglojumus, ņemot vērā pašvaldības iedzīvotāju vajadzības un finanšu iespējas. VARAM neveic apkopojumu par nodokļa likmēm, kā arī personu skaitu, kas saņem nodokļa atvieglojumus.</t>
  </si>
  <si>
    <t>Skaita un negūto ieņēmumu detalizētu sarakstu sadalījumā pa skolēniem un  pieaugušajiem lūdzu skatīt VARAM vēstules pielikumā.</t>
  </si>
  <si>
    <t>Tā kā netiek atsevišķi uzskaitītas biļetes atbilstoši noteikumu 298 4. punktam, kuras tiek izsniegtas daudzbērnu ģimenēm un ģimenēm, kuru aprūpē ir bērns ar invaliditāti vai persona, kura nav sasniegusi 24 gadu vecumu un kurai ir noteikta I vai II invaliditātes grupa, tad nav iespējams noteikt kopējo personu skaitu ar invaliditāti un negūto ienākumu apmēru (euro). Lūdzu skatīt komentāru VARAM vēstulē.</t>
  </si>
  <si>
    <t>Mednieku sezonas karte 2024. gadā pārdota 391 personai ar I un II invaliditātes grupu (nav informācijas par dalījumu pa grupām) un 561 personai ar III invaliditātes grupu. Izlietotais finansējums norādīts kā sniegtais atvieglojumu valsts nodevai par mednieku sezonas kartes izsniegšanu.</t>
  </si>
  <si>
    <t>II invaliditātes grupa</t>
  </si>
  <si>
    <t>* - Norādīts Ģimeņu ar bērniem invalīdiem skaits vidēji gadā, kas saņem atbalstu norēķiniem par elektroenerģiju;
** - norādīts personu skaits vidēji gadā, kas saņem atbalstu noreķiniem par elektroenerģiju;
*** - finansējums ietver piemēroto atvieglojumu par izlietotajām pirmajām 100kw/h un sistēmas pakalpojumiem un OIK</t>
  </si>
  <si>
    <t>EM kopā</t>
  </si>
  <si>
    <t>Tiek apkopota informācija par kopējo samazinātās nodevas   saņēmušo personu skaitu un izlietoto finansējumu, neizdalot atsevišķas personu grupas
313.06 euro - atbrīvoti;
10933. 88  euro - samazinātā nodeva</t>
  </si>
  <si>
    <r>
      <t xml:space="preserve">01.10.2013. MK noteikumu Nr.1029 “īpaši aizsargājamā kultūras pieminekļa - Turaidas muzejrezervāta - publisko maksas pakalpojumu cenrādis” 3. punktā noteiktas14 apmeklētāju grupas, no kurām netiek iekasēta maksa par muzeja apmeklējumu. Tiek uzskaitīti visi bezmaksas apmeklējumi, bet bērnu līdz 18 gadu vecumam ar invaliditāti, personu ar I un II invaliditātes grupu, kā arī personu, kuras pavada bērnu ar invaliditāti vai personu ar I invaliditātes grupu, apmeklējumi šajā uzskaitē netiek atsevišķi izdalīti. Savukārt </t>
    </r>
    <r>
      <rPr>
        <sz val="9"/>
        <color rgb="FFC00000"/>
        <rFont val="Times New Roman"/>
        <family val="1"/>
        <charset val="186"/>
      </rPr>
      <t>Turaidas muzejrezervāta publisko maksas pakalpojumu cenrāža 1. pielikuma 1.5.punktā un 1.15. punktā noteikta īpaša biļetes cena ar ievērojamu atlaidi III grupas invalīdiem - vasaras sezonā 0.70 euro (6.00 euro vietā); ziemas sezonā - 0.30 euro (3.50 eiro vietā) -  un par šiem apmeklējumiem tiek uzkrāta informācija.</t>
    </r>
  </si>
  <si>
    <t>pakalpojums netika saņemts</t>
  </si>
  <si>
    <t>Kopā par visiem veselības  aprūpes pakalpojumiem, tai skaitā kopsummā iekļauti arī zemāk minētie izdevumi I invalīdu grupai.
  Tā kā visi bērni līdz 18 gadu vecumam atbrīvoti no pacientu iemaksas, netiek uzskaitīta atsevišķa pacientu grupa bērniem ar invaliditāti.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</si>
</sst>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0.00_ ;\-#,##0.00\ "/>
    <numFmt numFmtId="165" formatCode="_-* #,##0_-;\-* #,##0_-;_-* &quot;-&quot;??_-;_-@_-"/>
  </numFmts>
  <fonts count="35" x14ac:knownFonts="1">
    <font>
      <sz val="11"/>
      <color theme="1"/>
      <name val="Calibri"/>
      <family val="2"/>
      <charset val="186"/>
      <scheme val="minor"/>
    </font>
    <font>
      <b/>
      <sz val="14"/>
      <color theme="1"/>
      <name val="Times New Roman"/>
      <family val="1"/>
      <charset val="186"/>
    </font>
    <font>
      <sz val="10"/>
      <color theme="1"/>
      <name val="Calibri"/>
      <family val="2"/>
      <charset val="186"/>
      <scheme val="minor"/>
    </font>
    <font>
      <b/>
      <sz val="11"/>
      <color theme="1"/>
      <name val="Calibri"/>
      <family val="2"/>
      <charset val="186"/>
      <scheme val="minor"/>
    </font>
    <font>
      <b/>
      <sz val="10"/>
      <color theme="1"/>
      <name val="Calibri"/>
      <family val="2"/>
      <charset val="186"/>
      <scheme val="minor"/>
    </font>
    <font>
      <sz val="11"/>
      <color indexed="8"/>
      <name val="Calibri"/>
      <family val="2"/>
      <scheme val="minor"/>
    </font>
    <font>
      <b/>
      <sz val="18"/>
      <color theme="1"/>
      <name val="Calibri"/>
      <family val="2"/>
      <charset val="186"/>
      <scheme val="minor"/>
    </font>
    <font>
      <sz val="11"/>
      <color theme="1"/>
      <name val="Calibri"/>
      <family val="2"/>
      <charset val="186"/>
      <scheme val="minor"/>
    </font>
    <font>
      <b/>
      <sz val="12"/>
      <color theme="1"/>
      <name val="Times New Roman"/>
      <family val="1"/>
      <charset val="186"/>
    </font>
    <font>
      <b/>
      <sz val="9"/>
      <color theme="1"/>
      <name val="Times New Roman"/>
      <family val="1"/>
      <charset val="186"/>
    </font>
    <font>
      <sz val="9"/>
      <color theme="1"/>
      <name val="Times New Roman"/>
      <family val="1"/>
      <charset val="186"/>
    </font>
    <font>
      <u/>
      <sz val="9"/>
      <color theme="1"/>
      <name val="Times New Roman"/>
      <family val="1"/>
      <charset val="186"/>
    </font>
    <font>
      <vertAlign val="superscript"/>
      <sz val="9"/>
      <color theme="1"/>
      <name val="Times New Roman"/>
      <family val="1"/>
      <charset val="186"/>
    </font>
    <font>
      <b/>
      <sz val="9"/>
      <color rgb="FF000000"/>
      <name val="Times New Roman"/>
      <family val="1"/>
      <charset val="186"/>
    </font>
    <font>
      <sz val="9"/>
      <color rgb="FF000000"/>
      <name val="Times New Roman"/>
      <family val="1"/>
      <charset val="186"/>
    </font>
    <font>
      <i/>
      <sz val="9"/>
      <color rgb="FF000000"/>
      <name val="Times New Roman"/>
      <family val="1"/>
      <charset val="186"/>
    </font>
    <font>
      <sz val="9"/>
      <name val="Times New Roman"/>
      <family val="1"/>
      <charset val="186"/>
    </font>
    <font>
      <vertAlign val="superscript"/>
      <sz val="9"/>
      <color rgb="FF000000"/>
      <name val="Times New Roman"/>
      <family val="1"/>
      <charset val="186"/>
    </font>
    <font>
      <b/>
      <i/>
      <sz val="9"/>
      <color theme="1"/>
      <name val="Times New Roman"/>
      <family val="1"/>
      <charset val="186"/>
    </font>
    <font>
      <i/>
      <sz val="9"/>
      <color theme="1"/>
      <name val="Times New Roman"/>
      <family val="1"/>
      <charset val="186"/>
    </font>
    <font>
      <sz val="9"/>
      <color indexed="81"/>
      <name val="Tahoma"/>
      <family val="2"/>
      <charset val="186"/>
    </font>
    <font>
      <b/>
      <sz val="9"/>
      <color indexed="81"/>
      <name val="Tahoma"/>
      <family val="2"/>
      <charset val="186"/>
    </font>
    <font>
      <sz val="9"/>
      <color rgb="FFFF0000"/>
      <name val="Times New Roman"/>
      <family val="1"/>
      <charset val="186"/>
    </font>
    <font>
      <sz val="9"/>
      <color indexed="8"/>
      <name val="Times New Roman"/>
      <family val="1"/>
      <charset val="186"/>
    </font>
    <font>
      <b/>
      <sz val="9"/>
      <color rgb="FFFF0000"/>
      <name val="Times New Roman"/>
      <family val="1"/>
      <charset val="186"/>
    </font>
    <font>
      <b/>
      <sz val="9"/>
      <name val="Times New Roman"/>
      <family val="1"/>
      <charset val="186"/>
    </font>
    <font>
      <sz val="9"/>
      <color rgb="FFC00000"/>
      <name val="Times New Roman"/>
      <family val="1"/>
      <charset val="186"/>
    </font>
    <font>
      <b/>
      <sz val="16"/>
      <color theme="1"/>
      <name val="Times New Roman"/>
      <family val="1"/>
      <charset val="186"/>
    </font>
    <font>
      <b/>
      <i/>
      <sz val="9"/>
      <name val="Times New Roman"/>
      <family val="1"/>
      <charset val="186"/>
    </font>
    <font>
      <i/>
      <sz val="9"/>
      <name val="Times New Roman"/>
      <family val="1"/>
      <charset val="186"/>
    </font>
    <font>
      <sz val="10"/>
      <color theme="1"/>
      <name val="Times New Roman"/>
      <family val="1"/>
      <charset val="186"/>
    </font>
    <font>
      <sz val="10"/>
      <color rgb="FF000000"/>
      <name val="Times New Roman"/>
      <family val="1"/>
      <charset val="186"/>
    </font>
    <font>
      <sz val="11"/>
      <color theme="1"/>
      <name val="Times New Roman"/>
      <family val="1"/>
    </font>
    <font>
      <b/>
      <sz val="10"/>
      <color theme="1"/>
      <name val="Times New Roman"/>
      <family val="1"/>
      <charset val="186"/>
    </font>
    <font>
      <b/>
      <sz val="11"/>
      <color theme="1"/>
      <name val="Times New Roman"/>
      <family val="1"/>
      <charset val="186"/>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bgColor indexed="64"/>
      </patternFill>
    </fill>
    <fill>
      <patternFill patternType="solid">
        <fgColor theme="9" tint="0.79998168889431442"/>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auto="1"/>
      </left>
      <right style="medium">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s>
  <cellStyleXfs count="3">
    <xf numFmtId="0" fontId="0" fillId="0" borderId="0"/>
    <xf numFmtId="0" fontId="5" fillId="0" borderId="0"/>
    <xf numFmtId="43" fontId="7" fillId="0" borderId="0" applyFont="0" applyFill="0" applyBorder="0" applyAlignment="0" applyProtection="0"/>
  </cellStyleXfs>
  <cellXfs count="466">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3" fillId="3" borderId="0" xfId="0" applyFont="1" applyFill="1"/>
    <xf numFmtId="0" fontId="0" fillId="0" borderId="0" xfId="0" applyAlignment="1">
      <alignment horizontal="left"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xf>
    <xf numFmtId="0" fontId="10" fillId="0" borderId="0" xfId="0" applyFont="1"/>
    <xf numFmtId="4" fontId="10" fillId="0" borderId="5" xfId="0" applyNumberFormat="1" applyFont="1" applyBorder="1" applyAlignment="1">
      <alignment horizontal="center" vertical="center" wrapText="1"/>
    </xf>
    <xf numFmtId="0" fontId="1" fillId="0" borderId="0" xfId="0" applyFont="1"/>
    <xf numFmtId="0" fontId="10" fillId="0" borderId="0" xfId="0" applyFont="1" applyFill="1"/>
    <xf numFmtId="2" fontId="10" fillId="0" borderId="0" xfId="0" applyNumberFormat="1" applyFont="1"/>
    <xf numFmtId="4" fontId="9" fillId="3" borderId="16" xfId="0" applyNumberFormat="1" applyFont="1" applyFill="1" applyBorder="1" applyAlignment="1">
      <alignment vertical="top" wrapText="1"/>
    </xf>
    <xf numFmtId="4" fontId="14" fillId="0" borderId="8" xfId="0" applyNumberFormat="1" applyFont="1" applyBorder="1" applyAlignment="1">
      <alignment horizontal="center" vertical="center" wrapText="1"/>
    </xf>
    <xf numFmtId="4" fontId="13" fillId="3" borderId="16" xfId="0" applyNumberFormat="1" applyFont="1" applyFill="1" applyBorder="1" applyAlignment="1">
      <alignment horizontal="center" vertical="top" wrapText="1"/>
    </xf>
    <xf numFmtId="4" fontId="14" fillId="0" borderId="5" xfId="0" applyNumberFormat="1" applyFont="1" applyBorder="1" applyAlignment="1">
      <alignment horizontal="center" vertical="center" wrapText="1"/>
    </xf>
    <xf numFmtId="4" fontId="14" fillId="0" borderId="5" xfId="0" applyNumberFormat="1" applyFont="1" applyFill="1" applyBorder="1" applyAlignment="1">
      <alignment horizontal="center" vertical="center" wrapText="1"/>
    </xf>
    <xf numFmtId="4" fontId="10" fillId="0" borderId="5" xfId="0" applyNumberFormat="1" applyFont="1" applyFill="1" applyBorder="1" applyAlignment="1">
      <alignment horizontal="center" vertical="center" wrapText="1"/>
    </xf>
    <xf numFmtId="4" fontId="14" fillId="3" borderId="16" xfId="0" applyNumberFormat="1" applyFont="1" applyFill="1" applyBorder="1" applyAlignment="1">
      <alignment horizontal="center" vertical="top" wrapText="1"/>
    </xf>
    <xf numFmtId="4" fontId="14" fillId="0" borderId="5" xfId="2" applyNumberFormat="1" applyFont="1" applyFill="1" applyBorder="1" applyAlignment="1">
      <alignment horizontal="center" vertical="center" wrapText="1"/>
    </xf>
    <xf numFmtId="4" fontId="14" fillId="0" borderId="26" xfId="0" applyNumberFormat="1" applyFont="1" applyFill="1" applyBorder="1" applyAlignment="1">
      <alignment horizontal="center" vertical="top" wrapText="1"/>
    </xf>
    <xf numFmtId="4" fontId="14" fillId="3" borderId="8" xfId="0" applyNumberFormat="1" applyFont="1" applyFill="1" applyBorder="1" applyAlignment="1">
      <alignment horizontal="center" vertical="top" wrapText="1"/>
    </xf>
    <xf numFmtId="4" fontId="10" fillId="3" borderId="16" xfId="0" applyNumberFormat="1" applyFont="1" applyFill="1" applyBorder="1" applyAlignment="1">
      <alignment vertical="top" wrapText="1"/>
    </xf>
    <xf numFmtId="4" fontId="10" fillId="0" borderId="5" xfId="0" applyNumberFormat="1" applyFont="1" applyBorder="1" applyAlignment="1">
      <alignment horizontal="left" vertical="top" wrapText="1"/>
    </xf>
    <xf numFmtId="4" fontId="10" fillId="0" borderId="13" xfId="0" applyNumberFormat="1" applyFont="1" applyBorder="1" applyAlignment="1">
      <alignment horizontal="left" vertical="top" wrapText="1"/>
    </xf>
    <xf numFmtId="4" fontId="9" fillId="0" borderId="14" xfId="0" applyNumberFormat="1" applyFont="1" applyBorder="1" applyAlignment="1">
      <alignment vertical="top"/>
    </xf>
    <xf numFmtId="4" fontId="10" fillId="0" borderId="8" xfId="0" applyNumberFormat="1" applyFont="1" applyBorder="1" applyAlignment="1">
      <alignment vertical="top" wrapText="1"/>
    </xf>
    <xf numFmtId="4" fontId="9" fillId="3" borderId="9" xfId="0" applyNumberFormat="1" applyFont="1" applyFill="1" applyBorder="1" applyAlignment="1">
      <alignment horizontal="left" vertical="top"/>
    </xf>
    <xf numFmtId="4" fontId="10" fillId="0" borderId="8" xfId="0" applyNumberFormat="1" applyFont="1" applyFill="1" applyBorder="1" applyAlignment="1">
      <alignment horizontal="left" vertical="top" wrapText="1"/>
    </xf>
    <xf numFmtId="4" fontId="10" fillId="0" borderId="22" xfId="0" applyNumberFormat="1" applyFont="1" applyFill="1" applyBorder="1" applyAlignment="1">
      <alignment horizontal="left" vertical="top" wrapText="1"/>
    </xf>
    <xf numFmtId="4" fontId="10" fillId="0" borderId="8" xfId="0" applyNumberFormat="1" applyFont="1" applyBorder="1" applyAlignment="1">
      <alignment horizontal="center" vertical="center" wrapText="1"/>
    </xf>
    <xf numFmtId="4" fontId="10" fillId="0" borderId="9" xfId="0" applyNumberFormat="1" applyFont="1" applyBorder="1" applyAlignment="1">
      <alignment vertical="top" wrapText="1"/>
    </xf>
    <xf numFmtId="4" fontId="10" fillId="0" borderId="16" xfId="0" applyNumberFormat="1" applyFont="1" applyFill="1" applyBorder="1" applyAlignment="1">
      <alignment horizontal="left" vertical="top" wrapText="1"/>
    </xf>
    <xf numFmtId="4" fontId="9" fillId="3" borderId="18" xfId="0" applyNumberFormat="1" applyFont="1" applyFill="1" applyBorder="1" applyAlignment="1">
      <alignment vertical="top"/>
    </xf>
    <xf numFmtId="4" fontId="14" fillId="0" borderId="5" xfId="0" applyNumberFormat="1" applyFont="1" applyFill="1" applyBorder="1" applyAlignment="1">
      <alignment horizontal="left" vertical="top" wrapText="1"/>
    </xf>
    <xf numFmtId="4" fontId="14" fillId="0" borderId="13" xfId="0" applyNumberFormat="1" applyFont="1" applyFill="1" applyBorder="1" applyAlignment="1">
      <alignment horizontal="left" vertical="top" wrapText="1"/>
    </xf>
    <xf numFmtId="4" fontId="10" fillId="0" borderId="6" xfId="0" applyNumberFormat="1" applyFont="1" applyBorder="1" applyAlignment="1">
      <alignment vertical="top" wrapText="1"/>
    </xf>
    <xf numFmtId="4" fontId="14" fillId="0" borderId="8" xfId="0" applyNumberFormat="1" applyFont="1" applyFill="1" applyBorder="1" applyAlignment="1">
      <alignment horizontal="left" vertical="top" wrapText="1"/>
    </xf>
    <xf numFmtId="4" fontId="10" fillId="0" borderId="6" xfId="0" applyNumberFormat="1" applyFont="1" applyFill="1" applyBorder="1" applyAlignment="1">
      <alignment horizontal="left" vertical="top" wrapText="1"/>
    </xf>
    <xf numFmtId="4" fontId="10" fillId="0" borderId="5" xfId="0" applyNumberFormat="1" applyFont="1" applyFill="1" applyBorder="1" applyAlignment="1">
      <alignment horizontal="left" vertical="top" wrapText="1"/>
    </xf>
    <xf numFmtId="4" fontId="10" fillId="0" borderId="13" xfId="0" applyNumberFormat="1" applyFont="1" applyFill="1" applyBorder="1" applyAlignment="1">
      <alignment horizontal="left" vertical="top" wrapText="1"/>
    </xf>
    <xf numFmtId="4" fontId="16" fillId="0" borderId="5" xfId="0" applyNumberFormat="1" applyFont="1" applyFill="1" applyBorder="1" applyAlignment="1">
      <alignment horizontal="left" vertical="top" wrapText="1"/>
    </xf>
    <xf numFmtId="4" fontId="16" fillId="0" borderId="13" xfId="0" applyNumberFormat="1" applyFont="1" applyFill="1" applyBorder="1" applyAlignment="1">
      <alignment horizontal="left" vertical="top" wrapText="1"/>
    </xf>
    <xf numFmtId="4" fontId="16" fillId="0" borderId="6" xfId="0" applyNumberFormat="1" applyFont="1" applyFill="1" applyBorder="1" applyAlignment="1">
      <alignment horizontal="left" vertical="top" wrapText="1"/>
    </xf>
    <xf numFmtId="4" fontId="16" fillId="0" borderId="8" xfId="0" applyNumberFormat="1" applyFont="1" applyFill="1" applyBorder="1" applyAlignment="1">
      <alignment horizontal="left" vertical="top" wrapText="1"/>
    </xf>
    <xf numFmtId="4" fontId="10" fillId="0" borderId="6" xfId="0" applyNumberFormat="1" applyFont="1" applyBorder="1" applyAlignment="1">
      <alignment horizontal="left" vertical="top" wrapText="1"/>
    </xf>
    <xf numFmtId="4" fontId="10" fillId="0" borderId="6" xfId="0" applyNumberFormat="1" applyFont="1" applyFill="1" applyBorder="1" applyAlignment="1">
      <alignment vertical="top" wrapText="1"/>
    </xf>
    <xf numFmtId="4" fontId="10" fillId="0" borderId="6" xfId="0" applyNumberFormat="1" applyFont="1" applyFill="1" applyBorder="1"/>
    <xf numFmtId="4" fontId="10" fillId="0" borderId="6" xfId="0" applyNumberFormat="1" applyFont="1" applyFill="1" applyBorder="1" applyAlignment="1">
      <alignment wrapText="1"/>
    </xf>
    <xf numFmtId="4" fontId="10" fillId="0" borderId="5" xfId="0" applyNumberFormat="1" applyFont="1" applyFill="1" applyBorder="1" applyAlignment="1">
      <alignment vertical="top" wrapText="1"/>
    </xf>
    <xf numFmtId="4" fontId="10" fillId="0" borderId="23" xfId="0" applyNumberFormat="1" applyFont="1" applyFill="1" applyBorder="1" applyAlignment="1">
      <alignment horizontal="center" vertical="center" wrapText="1"/>
    </xf>
    <xf numFmtId="4" fontId="10" fillId="0" borderId="26" xfId="0" applyNumberFormat="1" applyFont="1" applyFill="1" applyBorder="1" applyAlignment="1">
      <alignment horizontal="center" vertical="center" wrapText="1"/>
    </xf>
    <xf numFmtId="4" fontId="9" fillId="0" borderId="20" xfId="0" applyNumberFormat="1" applyFont="1" applyFill="1" applyBorder="1" applyAlignment="1">
      <alignment vertical="top"/>
    </xf>
    <xf numFmtId="4" fontId="10" fillId="0" borderId="13" xfId="0" applyNumberFormat="1" applyFont="1" applyFill="1" applyBorder="1" applyAlignment="1">
      <alignment horizontal="justify" vertical="top" wrapText="1"/>
    </xf>
    <xf numFmtId="4" fontId="9" fillId="0" borderId="14" xfId="0" applyNumberFormat="1" applyFont="1" applyFill="1" applyBorder="1" applyAlignment="1">
      <alignment vertical="top"/>
    </xf>
    <xf numFmtId="4" fontId="10" fillId="0" borderId="8" xfId="0" applyNumberFormat="1" applyFont="1" applyFill="1" applyBorder="1" applyAlignment="1">
      <alignment vertical="top" wrapText="1"/>
    </xf>
    <xf numFmtId="4" fontId="9" fillId="3" borderId="9" xfId="0" applyNumberFormat="1" applyFont="1" applyFill="1" applyBorder="1" applyAlignment="1">
      <alignment vertical="top"/>
    </xf>
    <xf numFmtId="4" fontId="14" fillId="0" borderId="13" xfId="0" applyNumberFormat="1" applyFont="1" applyFill="1" applyBorder="1" applyAlignment="1">
      <alignment horizontal="justify" vertical="top" wrapText="1"/>
    </xf>
    <xf numFmtId="4" fontId="14" fillId="0" borderId="5" xfId="0" applyNumberFormat="1" applyFont="1" applyFill="1" applyBorder="1" applyAlignment="1">
      <alignment vertical="top" wrapText="1"/>
    </xf>
    <xf numFmtId="4" fontId="10" fillId="0" borderId="19" xfId="0" applyNumberFormat="1" applyFont="1" applyFill="1" applyBorder="1" applyAlignment="1">
      <alignment horizontal="left" vertical="top" wrapText="1"/>
    </xf>
    <xf numFmtId="4" fontId="16" fillId="0" borderId="19" xfId="0" applyNumberFormat="1" applyFont="1" applyFill="1" applyBorder="1" applyAlignment="1">
      <alignment vertical="top" wrapText="1"/>
    </xf>
    <xf numFmtId="4" fontId="9" fillId="0" borderId="20" xfId="0" applyNumberFormat="1" applyFont="1" applyFill="1" applyBorder="1" applyAlignment="1">
      <alignment horizontal="left" vertical="top"/>
    </xf>
    <xf numFmtId="4" fontId="10" fillId="0" borderId="14" xfId="0" applyNumberFormat="1" applyFont="1" applyFill="1" applyBorder="1" applyAlignment="1">
      <alignment vertical="top" wrapText="1"/>
    </xf>
    <xf numFmtId="4" fontId="10" fillId="0" borderId="19" xfId="0" applyNumberFormat="1" applyFont="1" applyFill="1" applyBorder="1" applyAlignment="1">
      <alignment horizontal="center" vertical="center" wrapText="1"/>
    </xf>
    <xf numFmtId="4" fontId="10" fillId="0" borderId="13" xfId="0" applyNumberFormat="1" applyFont="1" applyBorder="1" applyAlignment="1">
      <alignment horizontal="justify" vertical="top"/>
    </xf>
    <xf numFmtId="4" fontId="10" fillId="0" borderId="8" xfId="0" applyNumberFormat="1" applyFont="1" applyBorder="1" applyAlignment="1">
      <alignment horizontal="left" vertical="top" wrapText="1"/>
    </xf>
    <xf numFmtId="4" fontId="10" fillId="8" borderId="10" xfId="0" applyNumberFormat="1" applyFont="1" applyFill="1" applyBorder="1" applyAlignment="1">
      <alignment vertical="top" wrapText="1"/>
    </xf>
    <xf numFmtId="4" fontId="10" fillId="8" borderId="11" xfId="0" applyNumberFormat="1" applyFont="1" applyFill="1" applyBorder="1" applyAlignment="1">
      <alignment vertical="top" wrapText="1"/>
    </xf>
    <xf numFmtId="0" fontId="10" fillId="0" borderId="4" xfId="0" applyNumberFormat="1" applyFont="1" applyBorder="1" applyAlignment="1">
      <alignment horizontal="center" vertical="center" wrapText="1"/>
    </xf>
    <xf numFmtId="0" fontId="10" fillId="0" borderId="7" xfId="0" applyNumberFormat="1" applyFont="1" applyBorder="1" applyAlignment="1">
      <alignment vertical="center" wrapText="1"/>
    </xf>
    <xf numFmtId="0" fontId="14" fillId="0" borderId="7" xfId="0" applyNumberFormat="1" applyFont="1" applyFill="1" applyBorder="1" applyAlignment="1">
      <alignment horizontal="center" vertical="center" wrapText="1"/>
    </xf>
    <xf numFmtId="0" fontId="14" fillId="0" borderId="21"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0" fillId="0" borderId="25" xfId="0" applyNumberFormat="1" applyFont="1" applyFill="1" applyBorder="1" applyAlignment="1">
      <alignment horizontal="center" vertical="center" wrapText="1"/>
    </xf>
    <xf numFmtId="0" fontId="10" fillId="0" borderId="0" xfId="0" applyNumberFormat="1" applyFont="1" applyAlignment="1">
      <alignment vertical="center"/>
    </xf>
    <xf numFmtId="0" fontId="3" fillId="0" borderId="0" xfId="0" applyFont="1" applyFill="1" applyAlignment="1">
      <alignment horizontal="left" vertical="center"/>
    </xf>
    <xf numFmtId="0" fontId="4" fillId="0" borderId="0" xfId="0" applyFont="1" applyFill="1" applyAlignment="1">
      <alignment vertical="center"/>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center" vertical="center"/>
    </xf>
    <xf numFmtId="4" fontId="14" fillId="0" borderId="23" xfId="0" applyNumberFormat="1" applyFont="1" applyFill="1" applyBorder="1" applyAlignment="1">
      <alignment horizontal="center" vertical="center" wrapText="1"/>
    </xf>
    <xf numFmtId="4" fontId="23" fillId="0" borderId="5" xfId="0" applyNumberFormat="1" applyFont="1" applyBorder="1" applyAlignment="1">
      <alignment horizontal="right" vertical="center"/>
    </xf>
    <xf numFmtId="4" fontId="10" fillId="0" borderId="23" xfId="0" applyNumberFormat="1" applyFont="1" applyBorder="1" applyAlignment="1">
      <alignment horizontal="center" vertical="center" wrapText="1"/>
    </xf>
    <xf numFmtId="4" fontId="14" fillId="0" borderId="23" xfId="0" applyNumberFormat="1" applyFont="1" applyBorder="1" applyAlignment="1">
      <alignment horizontal="center" vertical="center" wrapText="1"/>
    </xf>
    <xf numFmtId="4" fontId="16" fillId="0" borderId="5" xfId="0" applyNumberFormat="1" applyFont="1" applyFill="1" applyBorder="1" applyAlignment="1">
      <alignment horizontal="center" vertical="center" wrapText="1"/>
    </xf>
    <xf numFmtId="4" fontId="14" fillId="0" borderId="6" xfId="0" applyNumberFormat="1" applyFont="1" applyFill="1" applyBorder="1" applyAlignment="1">
      <alignment horizontal="left" vertical="top" wrapText="1"/>
    </xf>
    <xf numFmtId="4" fontId="10" fillId="0" borderId="19" xfId="0" applyNumberFormat="1" applyFont="1" applyBorder="1" applyAlignment="1">
      <alignment horizontal="center" vertical="center" wrapText="1"/>
    </xf>
    <xf numFmtId="4" fontId="10" fillId="0" borderId="5" xfId="0" applyNumberFormat="1" applyFont="1" applyFill="1" applyBorder="1" applyAlignment="1">
      <alignment horizontal="right" vertical="center" wrapText="1"/>
    </xf>
    <xf numFmtId="4" fontId="10" fillId="0" borderId="20" xfId="0" applyNumberFormat="1" applyFont="1" applyBorder="1" applyAlignment="1">
      <alignment horizontal="left" vertical="top" wrapText="1"/>
    </xf>
    <xf numFmtId="4" fontId="14" fillId="0" borderId="6" xfId="0" applyNumberFormat="1" applyFont="1" applyBorder="1" applyAlignment="1">
      <alignment vertical="center" wrapText="1"/>
    </xf>
    <xf numFmtId="0" fontId="9" fillId="0" borderId="0" xfId="0" applyNumberFormat="1" applyFont="1" applyBorder="1" applyAlignment="1">
      <alignment vertical="center" wrapText="1"/>
    </xf>
    <xf numFmtId="4" fontId="9" fillId="0" borderId="0" xfId="0" applyNumberFormat="1" applyFont="1" applyBorder="1" applyAlignment="1">
      <alignment horizontal="left" vertical="top" wrapText="1"/>
    </xf>
    <xf numFmtId="4" fontId="9" fillId="8" borderId="11" xfId="0" applyNumberFormat="1" applyFont="1" applyFill="1" applyBorder="1" applyAlignment="1">
      <alignment vertical="top" wrapText="1"/>
    </xf>
    <xf numFmtId="4" fontId="9" fillId="8" borderId="12" xfId="0" applyNumberFormat="1" applyFont="1" applyFill="1" applyBorder="1" applyAlignment="1">
      <alignment horizontal="left" vertical="top"/>
    </xf>
    <xf numFmtId="4" fontId="8" fillId="6" borderId="8" xfId="0" applyNumberFormat="1" applyFont="1" applyFill="1" applyBorder="1" applyAlignment="1">
      <alignment horizontal="center" vertical="top" wrapText="1"/>
    </xf>
    <xf numFmtId="0" fontId="10" fillId="7" borderId="3" xfId="0" applyFont="1" applyFill="1" applyBorder="1" applyAlignment="1">
      <alignment horizontal="left" vertical="center"/>
    </xf>
    <xf numFmtId="0" fontId="10" fillId="0" borderId="27"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left"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6"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left" vertical="center"/>
    </xf>
    <xf numFmtId="0" fontId="9" fillId="0" borderId="27" xfId="0" applyFont="1" applyFill="1" applyBorder="1" applyAlignment="1">
      <alignment horizontal="center" vertical="center"/>
    </xf>
    <xf numFmtId="0" fontId="9" fillId="0" borderId="5" xfId="0" applyFont="1" applyFill="1" applyBorder="1" applyAlignment="1">
      <alignment horizontal="center" vertical="center"/>
    </xf>
    <xf numFmtId="0" fontId="14" fillId="0" borderId="4"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4" fillId="0" borderId="28"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0" borderId="23"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22" fillId="0" borderId="27" xfId="0" applyFont="1" applyFill="1" applyBorder="1" applyAlignment="1">
      <alignment horizontal="left" vertical="top"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9" fillId="3" borderId="9" xfId="0" applyFont="1" applyFill="1" applyBorder="1" applyAlignment="1">
      <alignment horizontal="left" vertical="center" wrapText="1"/>
    </xf>
    <xf numFmtId="0" fontId="24" fillId="0" borderId="27" xfId="0" applyFont="1" applyFill="1" applyBorder="1" applyAlignment="1">
      <alignment horizontal="center" vertical="center" wrapText="1"/>
    </xf>
    <xf numFmtId="0" fontId="10" fillId="7" borderId="20" xfId="0" applyFont="1" applyFill="1" applyBorder="1" applyAlignment="1">
      <alignment horizontal="left" vertical="center"/>
    </xf>
    <xf numFmtId="4" fontId="10" fillId="0" borderId="5" xfId="0" applyNumberFormat="1" applyFont="1" applyBorder="1" applyAlignment="1">
      <alignment horizontal="center" vertical="center"/>
    </xf>
    <xf numFmtId="0" fontId="10" fillId="0" borderId="6" xfId="0" applyFont="1" applyBorder="1" applyAlignment="1">
      <alignment horizontal="left" vertical="center" wrapText="1"/>
    </xf>
    <xf numFmtId="0" fontId="10" fillId="0" borderId="27" xfId="0" applyFont="1" applyBorder="1" applyAlignment="1">
      <alignment horizontal="left" vertical="top" wrapText="1"/>
    </xf>
    <xf numFmtId="0" fontId="10" fillId="0" borderId="5" xfId="0" applyFont="1" applyBorder="1" applyAlignment="1">
      <alignment vertical="center" wrapText="1"/>
    </xf>
    <xf numFmtId="0" fontId="10" fillId="0" borderId="5" xfId="0" applyFont="1" applyFill="1" applyBorder="1" applyAlignment="1">
      <alignment horizontal="center" vertical="center"/>
    </xf>
    <xf numFmtId="0" fontId="14" fillId="0" borderId="5" xfId="0" applyFont="1" applyBorder="1" applyAlignment="1">
      <alignment horizontal="center" vertical="center" wrapText="1"/>
    </xf>
    <xf numFmtId="0" fontId="10" fillId="0" borderId="5" xfId="0" applyFont="1" applyBorder="1" applyAlignment="1">
      <alignment vertical="center"/>
    </xf>
    <xf numFmtId="0" fontId="13" fillId="3" borderId="8" xfId="0" applyFont="1" applyFill="1" applyBorder="1" applyAlignment="1">
      <alignment horizontal="left" vertical="center" wrapText="1"/>
    </xf>
    <xf numFmtId="4" fontId="13" fillId="3"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9" fillId="3" borderId="27" xfId="0" applyFont="1" applyFill="1" applyBorder="1" applyAlignment="1">
      <alignment horizontal="center" vertical="center"/>
    </xf>
    <xf numFmtId="0" fontId="9" fillId="3" borderId="5" xfId="0" applyFont="1" applyFill="1" applyBorder="1" applyAlignment="1">
      <alignment horizontal="center" vertical="center"/>
    </xf>
    <xf numFmtId="0" fontId="10" fillId="0" borderId="6" xfId="0" applyFont="1" applyFill="1" applyBorder="1" applyAlignment="1">
      <alignment wrapText="1"/>
    </xf>
    <xf numFmtId="0" fontId="10" fillId="0" borderId="6" xfId="0" applyFont="1" applyBorder="1" applyAlignment="1">
      <alignment vertical="top" wrapText="1"/>
    </xf>
    <xf numFmtId="0" fontId="10" fillId="0" borderId="6" xfId="0" applyFont="1" applyBorder="1" applyAlignment="1">
      <alignment vertical="center" wrapText="1"/>
    </xf>
    <xf numFmtId="0" fontId="10" fillId="7" borderId="19" xfId="0" applyFont="1" applyFill="1" applyBorder="1" applyAlignment="1">
      <alignment horizontal="left" vertical="center"/>
    </xf>
    <xf numFmtId="0" fontId="10" fillId="0" borderId="5" xfId="0" applyFont="1" applyFill="1" applyBorder="1" applyAlignment="1">
      <alignment horizontal="left" vertical="center"/>
    </xf>
    <xf numFmtId="1" fontId="10"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5"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10" fillId="7" borderId="5" xfId="0" applyFont="1" applyFill="1" applyBorder="1" applyAlignment="1">
      <alignment horizontal="left" vertical="center"/>
    </xf>
    <xf numFmtId="3" fontId="9" fillId="0" borderId="5" xfId="0" applyNumberFormat="1" applyFont="1" applyFill="1" applyBorder="1" applyAlignment="1">
      <alignment horizontal="center" vertical="center" wrapText="1"/>
    </xf>
    <xf numFmtId="4" fontId="13" fillId="0" borderId="5" xfId="0" applyNumberFormat="1" applyFont="1" applyFill="1" applyBorder="1" applyAlignment="1">
      <alignment horizontal="center" vertical="center" wrapText="1"/>
    </xf>
    <xf numFmtId="0" fontId="10" fillId="0" borderId="5" xfId="0" applyFont="1" applyBorder="1" applyAlignment="1">
      <alignment horizontal="left" vertical="center"/>
    </xf>
    <xf numFmtId="3" fontId="14" fillId="0" borderId="5" xfId="0" applyNumberFormat="1" applyFont="1" applyFill="1" applyBorder="1" applyAlignment="1">
      <alignment horizontal="center" vertical="center" wrapText="1"/>
    </xf>
    <xf numFmtId="4" fontId="13" fillId="3" borderId="5" xfId="0" applyNumberFormat="1" applyFont="1" applyFill="1" applyBorder="1" applyAlignment="1">
      <alignment horizontal="center" vertical="center" wrapText="1"/>
    </xf>
    <xf numFmtId="0" fontId="9" fillId="3" borderId="5" xfId="0" applyFont="1" applyFill="1" applyBorder="1" applyAlignment="1">
      <alignment horizontal="left" vertical="center"/>
    </xf>
    <xf numFmtId="0" fontId="16" fillId="4" borderId="5" xfId="0" applyFont="1" applyFill="1" applyBorder="1" applyAlignment="1">
      <alignment horizontal="center" vertical="center" wrapText="1"/>
    </xf>
    <xf numFmtId="0" fontId="16" fillId="4" borderId="5" xfId="0" applyFont="1" applyFill="1" applyBorder="1" applyAlignment="1">
      <alignment horizontal="left" vertical="center" wrapText="1"/>
    </xf>
    <xf numFmtId="4" fontId="16" fillId="0" borderId="5" xfId="0" applyNumberFormat="1" applyFont="1" applyBorder="1" applyAlignment="1">
      <alignment horizontal="center" vertical="center"/>
    </xf>
    <xf numFmtId="3" fontId="10" fillId="0" borderId="5"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wrapText="1"/>
    </xf>
    <xf numFmtId="0" fontId="22" fillId="0" borderId="5" xfId="0" applyFont="1" applyFill="1" applyBorder="1" applyAlignment="1">
      <alignment horizontal="left" vertical="center" wrapText="1"/>
    </xf>
    <xf numFmtId="2" fontId="9" fillId="3" borderId="5"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0" fontId="9" fillId="5" borderId="5" xfId="0" applyFont="1" applyFill="1" applyBorder="1" applyAlignment="1">
      <alignment horizontal="left" vertical="center"/>
    </xf>
    <xf numFmtId="0" fontId="8" fillId="9" borderId="8" xfId="0" applyFont="1" applyFill="1" applyBorder="1" applyAlignment="1">
      <alignment horizontal="center" vertical="center" wrapText="1"/>
    </xf>
    <xf numFmtId="0" fontId="10" fillId="0" borderId="0" xfId="0" applyFont="1" applyAlignment="1">
      <alignment horizontal="center" vertical="center"/>
    </xf>
    <xf numFmtId="0" fontId="10" fillId="0" borderId="27" xfId="0" applyFont="1" applyFill="1" applyBorder="1" applyAlignment="1">
      <alignment horizontal="center" vertical="center"/>
    </xf>
    <xf numFmtId="2" fontId="10" fillId="0" borderId="5" xfId="0" applyNumberFormat="1" applyFont="1" applyBorder="1" applyAlignment="1">
      <alignment horizontal="center" vertical="center" wrapText="1"/>
    </xf>
    <xf numFmtId="0" fontId="10" fillId="2" borderId="5" xfId="0" applyFont="1" applyFill="1" applyBorder="1" applyAlignment="1">
      <alignment horizontal="left" vertical="center"/>
    </xf>
    <xf numFmtId="3" fontId="10" fillId="2" borderId="5" xfId="0" applyNumberFormat="1" applyFont="1" applyFill="1" applyBorder="1" applyAlignment="1">
      <alignment horizontal="center" vertical="center"/>
    </xf>
    <xf numFmtId="0" fontId="10" fillId="2" borderId="6" xfId="0" applyFont="1" applyFill="1" applyBorder="1" applyAlignment="1">
      <alignment horizontal="left" vertical="center"/>
    </xf>
    <xf numFmtId="0" fontId="9" fillId="3" borderId="8" xfId="0" applyFont="1" applyFill="1" applyBorder="1" applyAlignment="1">
      <alignment horizontal="center" vertical="center"/>
    </xf>
    <xf numFmtId="4" fontId="9" fillId="3" borderId="8" xfId="0" applyNumberFormat="1" applyFont="1" applyFill="1" applyBorder="1" applyAlignment="1">
      <alignment horizontal="center" vertical="center"/>
    </xf>
    <xf numFmtId="0" fontId="10" fillId="0" borderId="5" xfId="0" applyFont="1" applyBorder="1" applyAlignment="1">
      <alignment horizontal="left" vertical="top" wrapText="1"/>
    </xf>
    <xf numFmtId="0" fontId="10" fillId="0" borderId="27" xfId="0" applyFont="1" applyBorder="1" applyAlignment="1">
      <alignment horizontal="left" vertical="center" wrapText="1"/>
    </xf>
    <xf numFmtId="1" fontId="23" fillId="0" borderId="5" xfId="0" applyNumberFormat="1" applyFont="1" applyBorder="1" applyAlignment="1">
      <alignment horizontal="center" vertical="center" wrapText="1"/>
    </xf>
    <xf numFmtId="4" fontId="16" fillId="0" borderId="5" xfId="0" applyNumberFormat="1" applyFont="1" applyBorder="1" applyAlignment="1">
      <alignment horizontal="center" vertical="center" wrapText="1"/>
    </xf>
    <xf numFmtId="4" fontId="23" fillId="0" borderId="5" xfId="0" applyNumberFormat="1" applyFont="1" applyBorder="1" applyAlignment="1">
      <alignment horizontal="center" vertical="center" wrapText="1"/>
    </xf>
    <xf numFmtId="0" fontId="16" fillId="0" borderId="6" xfId="1" applyFont="1" applyBorder="1" applyAlignment="1">
      <alignment horizontal="left"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left" vertical="center"/>
    </xf>
    <xf numFmtId="0" fontId="22" fillId="0" borderId="6" xfId="0" applyFont="1" applyFill="1" applyBorder="1" applyAlignment="1">
      <alignment horizontal="left" vertical="center" wrapText="1"/>
    </xf>
    <xf numFmtId="0" fontId="9" fillId="0" borderId="19" xfId="0" applyFont="1" applyBorder="1" applyAlignment="1">
      <alignment horizontal="center" vertical="center" wrapText="1"/>
    </xf>
    <xf numFmtId="0" fontId="9" fillId="0" borderId="19" xfId="0" applyFont="1" applyBorder="1" applyAlignment="1">
      <alignment horizontal="left" vertical="center" wrapText="1"/>
    </xf>
    <xf numFmtId="4" fontId="9" fillId="5" borderId="19" xfId="0" applyNumberFormat="1" applyFont="1" applyFill="1" applyBorder="1" applyAlignment="1">
      <alignment horizontal="center" vertical="center" wrapText="1"/>
    </xf>
    <xf numFmtId="0" fontId="9" fillId="5" borderId="19" xfId="0" applyFont="1" applyFill="1" applyBorder="1" applyAlignment="1">
      <alignment horizontal="left" vertical="center"/>
    </xf>
    <xf numFmtId="0" fontId="9" fillId="0" borderId="5" xfId="0" applyFont="1" applyBorder="1" applyAlignment="1">
      <alignment horizontal="center" vertical="center"/>
    </xf>
    <xf numFmtId="164" fontId="10" fillId="0" borderId="5" xfId="2"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164" fontId="14" fillId="0" borderId="5" xfId="2" applyNumberFormat="1" applyFont="1" applyBorder="1" applyAlignment="1">
      <alignment horizontal="center" vertical="center" wrapText="1"/>
    </xf>
    <xf numFmtId="0" fontId="14" fillId="0" borderId="5" xfId="0" applyFont="1" applyBorder="1" applyAlignment="1">
      <alignment horizontal="left" vertical="top" wrapText="1"/>
    </xf>
    <xf numFmtId="3" fontId="14"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6" fillId="0" borderId="5" xfId="0" applyFont="1" applyFill="1" applyBorder="1" applyAlignment="1">
      <alignment horizontal="left" vertical="top" wrapText="1"/>
    </xf>
    <xf numFmtId="2" fontId="14" fillId="0" borderId="5" xfId="0" applyNumberFormat="1" applyFont="1" applyBorder="1" applyAlignment="1">
      <alignment horizontal="center" vertical="center" wrapText="1"/>
    </xf>
    <xf numFmtId="0" fontId="10" fillId="0" borderId="5" xfId="0" applyFont="1" applyFill="1" applyBorder="1" applyAlignment="1">
      <alignment horizontal="left" vertical="top" wrapText="1"/>
    </xf>
    <xf numFmtId="3" fontId="9" fillId="0" borderId="5" xfId="0" applyNumberFormat="1" applyFont="1" applyBorder="1" applyAlignment="1">
      <alignment horizontal="center" vertical="center" wrapText="1"/>
    </xf>
    <xf numFmtId="165" fontId="10" fillId="0" borderId="5" xfId="2" applyNumberFormat="1" applyFont="1" applyBorder="1" applyAlignment="1">
      <alignment horizontal="center" vertical="center" wrapText="1"/>
    </xf>
    <xf numFmtId="43" fontId="10" fillId="0" borderId="5" xfId="2" applyFont="1" applyBorder="1" applyAlignment="1">
      <alignment horizontal="center" vertical="center" wrapText="1"/>
    </xf>
    <xf numFmtId="2" fontId="10" fillId="0" borderId="5" xfId="0" applyNumberFormat="1" applyFont="1" applyFill="1" applyBorder="1" applyAlignment="1">
      <alignment horizontal="center" vertical="center" wrapText="1"/>
    </xf>
    <xf numFmtId="0" fontId="14" fillId="0" borderId="5" xfId="0" applyFont="1" applyFill="1" applyBorder="1" applyAlignment="1">
      <alignment horizontal="left" vertical="top" wrapText="1"/>
    </xf>
    <xf numFmtId="4" fontId="13"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4" fontId="14" fillId="0" borderId="5" xfId="0" applyNumberFormat="1" applyFont="1" applyFill="1" applyBorder="1" applyAlignment="1">
      <alignment horizontal="center" vertical="center" wrapText="1"/>
    </xf>
    <xf numFmtId="4" fontId="14" fillId="0" borderId="5" xfId="0" applyNumberFormat="1" applyFont="1" applyBorder="1" applyAlignment="1">
      <alignment horizontal="center" vertical="center" wrapText="1"/>
    </xf>
    <xf numFmtId="0" fontId="16" fillId="0" borderId="5" xfId="0" applyFont="1" applyFill="1" applyBorder="1" applyAlignment="1">
      <alignment horizontal="center" vertical="center" wrapText="1"/>
    </xf>
    <xf numFmtId="0" fontId="14" fillId="0" borderId="5" xfId="0" applyFont="1" applyBorder="1" applyAlignment="1">
      <alignment horizontal="center" vertical="center" wrapText="1"/>
    </xf>
    <xf numFmtId="0" fontId="10" fillId="0" borderId="5" xfId="0" applyFont="1" applyBorder="1" applyAlignment="1">
      <alignment horizontal="left" vertical="top" wrapText="1"/>
    </xf>
    <xf numFmtId="0" fontId="10" fillId="0" borderId="5" xfId="0" applyFont="1" applyFill="1" applyBorder="1" applyAlignment="1">
      <alignment horizontal="center" vertical="center" wrapText="1"/>
    </xf>
    <xf numFmtId="4" fontId="14" fillId="0" borderId="6" xfId="0" applyNumberFormat="1" applyFont="1" applyBorder="1" applyAlignment="1">
      <alignment horizontal="left" vertical="center" wrapText="1"/>
    </xf>
    <xf numFmtId="0" fontId="8" fillId="9" borderId="4"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5" xfId="0" applyFont="1" applyFill="1" applyBorder="1" applyAlignment="1">
      <alignment horizontal="left" vertical="center" wrapText="1"/>
    </xf>
    <xf numFmtId="0" fontId="8" fillId="9" borderId="8" xfId="0" applyFont="1" applyFill="1" applyBorder="1" applyAlignment="1">
      <alignment horizontal="left" vertical="center" wrapText="1"/>
    </xf>
    <xf numFmtId="0" fontId="8" fillId="9" borderId="5" xfId="0" applyFont="1" applyFill="1" applyBorder="1" applyAlignment="1">
      <alignment horizontal="center" vertical="center" wrapText="1"/>
    </xf>
    <xf numFmtId="0" fontId="10" fillId="0" borderId="6" xfId="0" applyFont="1" applyBorder="1" applyAlignment="1">
      <alignment horizontal="left" vertical="center" wrapText="1"/>
    </xf>
    <xf numFmtId="0" fontId="22" fillId="0" borderId="27" xfId="0" applyFont="1" applyBorder="1" applyAlignment="1">
      <alignment horizontal="center" vertical="center" wrapText="1"/>
    </xf>
    <xf numFmtId="0" fontId="22" fillId="0" borderId="5" xfId="0" applyFont="1" applyBorder="1" applyAlignment="1">
      <alignment horizontal="center" vertical="center" wrapText="1"/>
    </xf>
    <xf numFmtId="0" fontId="9" fillId="7" borderId="1" xfId="0" applyFont="1" applyFill="1" applyBorder="1" applyAlignment="1">
      <alignment horizontal="left" vertical="center" wrapText="1"/>
    </xf>
    <xf numFmtId="0" fontId="9" fillId="7" borderId="2" xfId="0" applyFont="1" applyFill="1" applyBorder="1" applyAlignment="1">
      <alignment horizontal="left" vertical="center" wrapText="1"/>
    </xf>
    <xf numFmtId="0" fontId="13" fillId="7" borderId="1" xfId="0" applyFont="1" applyFill="1" applyBorder="1" applyAlignment="1">
      <alignment horizontal="left" vertical="center" wrapText="1"/>
    </xf>
    <xf numFmtId="0" fontId="13" fillId="7" borderId="2" xfId="0" applyFont="1" applyFill="1" applyBorder="1" applyAlignment="1">
      <alignment horizontal="left" vertical="center" wrapText="1"/>
    </xf>
    <xf numFmtId="0" fontId="10" fillId="0" borderId="5" xfId="0" applyFont="1" applyBorder="1" applyAlignment="1">
      <alignment horizontal="left" vertical="center" wrapText="1"/>
    </xf>
    <xf numFmtId="0" fontId="9" fillId="7" borderId="5"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7" borderId="19" xfId="0" applyFont="1" applyFill="1" applyBorder="1" applyAlignment="1">
      <alignment horizontal="left" vertical="center" wrapText="1"/>
    </xf>
    <xf numFmtId="0" fontId="8" fillId="6" borderId="4" xfId="0" applyNumberFormat="1" applyFont="1" applyFill="1" applyBorder="1" applyAlignment="1">
      <alignment horizontal="center" vertical="center" wrapText="1"/>
    </xf>
    <xf numFmtId="0" fontId="8" fillId="6" borderId="7" xfId="0" applyNumberFormat="1" applyFont="1" applyFill="1" applyBorder="1" applyAlignment="1">
      <alignment horizontal="center" vertical="center" wrapText="1"/>
    </xf>
    <xf numFmtId="4" fontId="8" fillId="6" borderId="5" xfId="0" applyNumberFormat="1" applyFont="1" applyFill="1" applyBorder="1" applyAlignment="1">
      <alignment horizontal="center" vertical="center" wrapText="1"/>
    </xf>
    <xf numFmtId="4" fontId="8" fillId="6" borderId="8" xfId="0" applyNumberFormat="1" applyFont="1" applyFill="1" applyBorder="1" applyAlignment="1">
      <alignment horizontal="center" vertical="center" wrapText="1"/>
    </xf>
    <xf numFmtId="4" fontId="8" fillId="6" borderId="5" xfId="0" applyNumberFormat="1" applyFont="1" applyFill="1" applyBorder="1" applyAlignment="1">
      <alignment horizontal="center" vertical="top" wrapText="1"/>
    </xf>
    <xf numFmtId="4" fontId="8" fillId="6" borderId="6" xfId="0" applyNumberFormat="1" applyFont="1" applyFill="1" applyBorder="1" applyAlignment="1">
      <alignment horizontal="center" vertical="center"/>
    </xf>
    <xf numFmtId="4" fontId="8" fillId="6" borderId="9" xfId="0" applyNumberFormat="1" applyFont="1" applyFill="1" applyBorder="1" applyAlignment="1">
      <alignment horizontal="center" vertical="center"/>
    </xf>
    <xf numFmtId="4" fontId="9" fillId="7" borderId="1" xfId="0" applyNumberFormat="1" applyFont="1" applyFill="1" applyBorder="1" applyAlignment="1">
      <alignment horizontal="left" vertical="top" wrapText="1"/>
    </xf>
    <xf numFmtId="4" fontId="9" fillId="7" borderId="2" xfId="0" applyNumberFormat="1" applyFont="1" applyFill="1" applyBorder="1" applyAlignment="1">
      <alignment horizontal="left" vertical="top" wrapText="1"/>
    </xf>
    <xf numFmtId="4" fontId="9" fillId="7" borderId="15" xfId="0" applyNumberFormat="1" applyFont="1" applyFill="1" applyBorder="1" applyAlignment="1">
      <alignment horizontal="left" vertical="top" wrapText="1"/>
    </xf>
    <xf numFmtId="4" fontId="9" fillId="7" borderId="17" xfId="0" applyNumberFormat="1" applyFont="1" applyFill="1" applyBorder="1" applyAlignment="1">
      <alignment horizontal="left" vertical="top" wrapText="1"/>
    </xf>
    <xf numFmtId="4" fontId="14" fillId="0" borderId="6" xfId="0" applyNumberFormat="1" applyFont="1" applyBorder="1" applyAlignment="1">
      <alignment horizontal="left" vertical="center" wrapText="1"/>
    </xf>
    <xf numFmtId="4" fontId="14" fillId="0" borderId="24" xfId="0" applyNumberFormat="1" applyFont="1" applyBorder="1" applyAlignment="1">
      <alignment horizontal="left" vertical="center" wrapText="1"/>
    </xf>
    <xf numFmtId="4" fontId="9" fillId="7" borderId="3" xfId="0" applyNumberFormat="1" applyFont="1" applyFill="1" applyBorder="1" applyAlignment="1">
      <alignment horizontal="left" vertical="top" wrapText="1"/>
    </xf>
    <xf numFmtId="4" fontId="13" fillId="7" borderId="1" xfId="0" applyNumberFormat="1" applyFont="1" applyFill="1" applyBorder="1" applyAlignment="1">
      <alignment horizontal="left" vertical="top" wrapText="1"/>
    </xf>
    <xf numFmtId="4" fontId="13" fillId="7" borderId="2" xfId="0" applyNumberFormat="1" applyFont="1" applyFill="1" applyBorder="1" applyAlignment="1">
      <alignment horizontal="left" vertical="top" wrapText="1"/>
    </xf>
    <xf numFmtId="4" fontId="13" fillId="7" borderId="15" xfId="0" applyNumberFormat="1" applyFont="1" applyFill="1" applyBorder="1" applyAlignment="1">
      <alignment horizontal="left" vertical="top" wrapText="1"/>
    </xf>
    <xf numFmtId="4" fontId="13" fillId="7" borderId="17" xfId="0" applyNumberFormat="1" applyFont="1" applyFill="1" applyBorder="1" applyAlignment="1">
      <alignment horizontal="left" vertical="top" wrapText="1"/>
    </xf>
    <xf numFmtId="4" fontId="9" fillId="7" borderId="10" xfId="0" applyNumberFormat="1" applyFont="1" applyFill="1" applyBorder="1" applyAlignment="1">
      <alignment horizontal="left" vertical="top" wrapText="1"/>
    </xf>
    <xf numFmtId="4" fontId="9" fillId="7" borderId="11" xfId="0" applyNumberFormat="1" applyFont="1" applyFill="1" applyBorder="1" applyAlignment="1">
      <alignment horizontal="left" vertical="top" wrapText="1"/>
    </xf>
    <xf numFmtId="4" fontId="9" fillId="7" borderId="12" xfId="0" applyNumberFormat="1" applyFont="1" applyFill="1" applyBorder="1" applyAlignment="1">
      <alignment horizontal="left" vertical="top" wrapText="1"/>
    </xf>
    <xf numFmtId="4" fontId="27" fillId="6" borderId="1" xfId="0" applyNumberFormat="1" applyFont="1" applyFill="1" applyBorder="1" applyAlignment="1">
      <alignment horizontal="center" vertical="center" wrapText="1"/>
    </xf>
    <xf numFmtId="4" fontId="27" fillId="6" borderId="2" xfId="0" applyNumberFormat="1" applyFont="1" applyFill="1" applyBorder="1" applyAlignment="1">
      <alignment horizontal="center" vertical="center" wrapText="1"/>
    </xf>
    <xf numFmtId="4" fontId="27" fillId="6" borderId="3" xfId="0" applyNumberFormat="1" applyFont="1" applyFill="1" applyBorder="1" applyAlignment="1">
      <alignment horizontal="center" vertical="center" wrapText="1"/>
    </xf>
    <xf numFmtId="0" fontId="9" fillId="6" borderId="4" xfId="0" applyNumberFormat="1" applyFont="1" applyFill="1" applyBorder="1" applyAlignment="1">
      <alignment horizontal="center" vertical="center" wrapText="1"/>
    </xf>
    <xf numFmtId="4" fontId="9" fillId="6" borderId="5" xfId="0" applyNumberFormat="1" applyFont="1" applyFill="1" applyBorder="1" applyAlignment="1">
      <alignment horizontal="center" vertical="center" wrapText="1"/>
    </xf>
    <xf numFmtId="0" fontId="9" fillId="6" borderId="7" xfId="0" applyNumberFormat="1" applyFont="1" applyFill="1" applyBorder="1" applyAlignment="1">
      <alignment horizontal="center" vertical="center" wrapText="1"/>
    </xf>
    <xf numFmtId="3" fontId="9" fillId="6" borderId="8" xfId="0" applyNumberFormat="1" applyFont="1" applyFill="1" applyBorder="1" applyAlignment="1">
      <alignment horizontal="center" vertical="center" wrapText="1"/>
    </xf>
    <xf numFmtId="4" fontId="9" fillId="6" borderId="8" xfId="0" applyNumberFormat="1" applyFont="1" applyFill="1" applyBorder="1" applyAlignment="1">
      <alignment horizontal="center" vertical="center" wrapText="1"/>
    </xf>
    <xf numFmtId="44" fontId="9" fillId="6" borderId="8" xfId="0" applyNumberFormat="1" applyFont="1" applyFill="1" applyBorder="1" applyAlignment="1">
      <alignment horizontal="center" vertical="center" wrapText="1"/>
    </xf>
    <xf numFmtId="4" fontId="9" fillId="7" borderId="1" xfId="0" applyNumberFormat="1" applyFont="1" applyFill="1" applyBorder="1" applyAlignment="1">
      <alignment horizontal="left" vertical="center" wrapText="1"/>
    </xf>
    <xf numFmtId="4" fontId="9" fillId="7" borderId="2" xfId="0" applyNumberFormat="1" applyFont="1" applyFill="1" applyBorder="1" applyAlignment="1">
      <alignment horizontal="left" vertical="center" wrapText="1"/>
    </xf>
    <xf numFmtId="4" fontId="9" fillId="7" borderId="15" xfId="0" applyNumberFormat="1" applyFont="1" applyFill="1" applyBorder="1" applyAlignment="1">
      <alignment horizontal="left" vertical="center" wrapText="1"/>
    </xf>
    <xf numFmtId="4" fontId="9" fillId="7" borderId="3" xfId="0" applyNumberFormat="1" applyFont="1" applyFill="1" applyBorder="1" applyAlignment="1">
      <alignment horizontal="left" vertical="center" wrapText="1"/>
    </xf>
    <xf numFmtId="4" fontId="10" fillId="0" borderId="5" xfId="0" applyNumberFormat="1" applyFont="1" applyBorder="1" applyAlignment="1">
      <alignment horizontal="left" vertical="center" wrapText="1"/>
    </xf>
    <xf numFmtId="4" fontId="10" fillId="0" borderId="13" xfId="0" applyNumberFormat="1" applyFont="1" applyBorder="1" applyAlignment="1">
      <alignment horizontal="left" vertical="center" wrapText="1"/>
    </xf>
    <xf numFmtId="44" fontId="10" fillId="0" borderId="5" xfId="0" applyNumberFormat="1" applyFont="1" applyBorder="1" applyAlignment="1">
      <alignment horizontal="center" vertical="center" wrapText="1"/>
    </xf>
    <xf numFmtId="4" fontId="9" fillId="0" borderId="14" xfId="0" applyNumberFormat="1" applyFont="1" applyBorder="1" applyAlignment="1">
      <alignment horizontal="left" vertical="center"/>
    </xf>
    <xf numFmtId="0" fontId="10" fillId="0" borderId="7" xfId="0" applyNumberFormat="1" applyFont="1" applyBorder="1" applyAlignment="1">
      <alignment horizontal="center" vertical="center" wrapText="1"/>
    </xf>
    <xf numFmtId="4" fontId="10" fillId="0" borderId="8" xfId="0" applyNumberFormat="1" applyFont="1" applyBorder="1" applyAlignment="1">
      <alignment horizontal="left" vertical="center" wrapText="1"/>
    </xf>
    <xf numFmtId="3" fontId="10" fillId="3" borderId="16" xfId="0" applyNumberFormat="1" applyFont="1" applyFill="1" applyBorder="1" applyAlignment="1">
      <alignment horizontal="center" vertical="center" wrapText="1"/>
    </xf>
    <xf numFmtId="4" fontId="10" fillId="3" borderId="16" xfId="0" applyNumberFormat="1" applyFont="1" applyFill="1" applyBorder="1" applyAlignment="1">
      <alignment horizontal="center" vertical="center" wrapText="1"/>
    </xf>
    <xf numFmtId="44" fontId="9" fillId="3" borderId="16" xfId="0" applyNumberFormat="1" applyFont="1" applyFill="1" applyBorder="1" applyAlignment="1">
      <alignment horizontal="center" vertical="center" wrapText="1"/>
    </xf>
    <xf numFmtId="4" fontId="9" fillId="3" borderId="9" xfId="0" applyNumberFormat="1" applyFont="1" applyFill="1" applyBorder="1" applyAlignment="1">
      <alignment horizontal="left" vertical="center"/>
    </xf>
    <xf numFmtId="4" fontId="9" fillId="7" borderId="17" xfId="0" applyNumberFormat="1" applyFont="1" applyFill="1" applyBorder="1" applyAlignment="1">
      <alignment horizontal="left" vertical="center" wrapText="1"/>
    </xf>
    <xf numFmtId="4" fontId="14" fillId="0" borderId="5" xfId="0" applyNumberFormat="1" applyFont="1" applyFill="1" applyBorder="1" applyAlignment="1">
      <alignment horizontal="left" vertical="center" wrapText="1"/>
    </xf>
    <xf numFmtId="4" fontId="14" fillId="0" borderId="13" xfId="0" applyNumberFormat="1" applyFont="1" applyFill="1" applyBorder="1" applyAlignment="1">
      <alignment horizontal="left" vertical="center" wrapText="1"/>
    </xf>
    <xf numFmtId="3" fontId="16" fillId="0" borderId="5" xfId="0" applyNumberFormat="1" applyFont="1" applyFill="1" applyBorder="1" applyAlignment="1">
      <alignment horizontal="center" vertical="center" wrapText="1"/>
    </xf>
    <xf numFmtId="44" fontId="16" fillId="0" borderId="5" xfId="0" applyNumberFormat="1" applyFont="1" applyFill="1" applyBorder="1" applyAlignment="1">
      <alignment horizontal="center" vertical="center" wrapText="1"/>
    </xf>
    <xf numFmtId="4" fontId="10" fillId="0" borderId="6" xfId="0" applyNumberFormat="1" applyFont="1" applyFill="1" applyBorder="1" applyAlignment="1">
      <alignment horizontal="left" vertical="center" wrapText="1"/>
    </xf>
    <xf numFmtId="3" fontId="16" fillId="0" borderId="5" xfId="0" applyNumberFormat="1" applyFont="1" applyBorder="1" applyAlignment="1">
      <alignment horizontal="center" vertical="center" wrapText="1"/>
    </xf>
    <xf numFmtId="44" fontId="16" fillId="0" borderId="5" xfId="0" applyNumberFormat="1" applyFont="1" applyBorder="1" applyAlignment="1">
      <alignment horizontal="center" vertical="center" wrapText="1"/>
    </xf>
    <xf numFmtId="4" fontId="10" fillId="0" borderId="6" xfId="0" applyNumberFormat="1" applyFont="1" applyBorder="1" applyAlignment="1">
      <alignment horizontal="left" vertical="center" wrapText="1"/>
    </xf>
    <xf numFmtId="4" fontId="14" fillId="0" borderId="8" xfId="0" applyNumberFormat="1" applyFont="1" applyFill="1" applyBorder="1" applyAlignment="1">
      <alignment horizontal="left" vertical="center" wrapText="1"/>
    </xf>
    <xf numFmtId="3" fontId="14" fillId="3" borderId="16" xfId="0" applyNumberFormat="1" applyFont="1" applyFill="1" applyBorder="1" applyAlignment="1">
      <alignment horizontal="center" vertical="center" wrapText="1"/>
    </xf>
    <xf numFmtId="4" fontId="14" fillId="3" borderId="16" xfId="0" applyNumberFormat="1" applyFont="1" applyFill="1" applyBorder="1" applyAlignment="1">
      <alignment horizontal="center" vertical="center" wrapText="1"/>
    </xf>
    <xf numFmtId="44" fontId="13" fillId="3" borderId="16" xfId="0" applyNumberFormat="1" applyFont="1" applyFill="1" applyBorder="1" applyAlignment="1">
      <alignment horizontal="center" vertical="center" wrapText="1"/>
    </xf>
    <xf numFmtId="4" fontId="9" fillId="3" borderId="18" xfId="0" applyNumberFormat="1" applyFont="1" applyFill="1" applyBorder="1" applyAlignment="1">
      <alignment horizontal="left" vertical="center"/>
    </xf>
    <xf numFmtId="44" fontId="10" fillId="0" borderId="5" xfId="0" applyNumberFormat="1" applyFont="1" applyFill="1" applyBorder="1" applyAlignment="1">
      <alignment horizontal="center" vertical="center" wrapText="1"/>
    </xf>
    <xf numFmtId="4" fontId="16" fillId="0" borderId="6" xfId="0" applyNumberFormat="1" applyFont="1" applyFill="1" applyBorder="1" applyAlignment="1">
      <alignment horizontal="left" vertical="center" wrapText="1"/>
    </xf>
    <xf numFmtId="4" fontId="10" fillId="0" borderId="5" xfId="0" applyNumberFormat="1" applyFont="1" applyFill="1" applyBorder="1" applyAlignment="1">
      <alignment horizontal="left" vertical="center" wrapText="1"/>
    </xf>
    <xf numFmtId="4" fontId="10" fillId="0" borderId="13" xfId="0" applyNumberFormat="1" applyFont="1" applyFill="1" applyBorder="1" applyAlignment="1">
      <alignment horizontal="left" vertical="center" wrapText="1"/>
    </xf>
    <xf numFmtId="4" fontId="16" fillId="0" borderId="5" xfId="0" applyNumberFormat="1" applyFont="1" applyFill="1" applyBorder="1" applyAlignment="1">
      <alignment horizontal="left" vertical="center" wrapText="1"/>
    </xf>
    <xf numFmtId="4" fontId="16" fillId="0" borderId="13" xfId="0" applyNumberFormat="1" applyFont="1" applyFill="1" applyBorder="1" applyAlignment="1">
      <alignment horizontal="left" vertical="center" wrapText="1"/>
    </xf>
    <xf numFmtId="0" fontId="14" fillId="0" borderId="28" xfId="0" applyNumberFormat="1" applyFont="1" applyFill="1" applyBorder="1" applyAlignment="1">
      <alignment horizontal="center" vertical="center" wrapText="1"/>
    </xf>
    <xf numFmtId="4" fontId="14" fillId="2" borderId="5" xfId="0" applyNumberFormat="1" applyFont="1" applyFill="1" applyBorder="1" applyAlignment="1">
      <alignment horizontal="left" vertical="center" wrapText="1"/>
    </xf>
    <xf numFmtId="4" fontId="16" fillId="2" borderId="13" xfId="0" applyNumberFormat="1" applyFont="1" applyFill="1" applyBorder="1" applyAlignment="1">
      <alignment horizontal="left" vertical="center" wrapText="1"/>
    </xf>
    <xf numFmtId="3" fontId="10" fillId="2" borderId="5" xfId="0" applyNumberFormat="1" applyFont="1" applyFill="1" applyBorder="1" applyAlignment="1">
      <alignment horizontal="center" vertical="center" wrapText="1"/>
    </xf>
    <xf numFmtId="44" fontId="10" fillId="2" borderId="5" xfId="0" applyNumberFormat="1" applyFont="1" applyFill="1" applyBorder="1" applyAlignment="1">
      <alignment horizontal="center" vertical="center" wrapText="1"/>
    </xf>
    <xf numFmtId="4" fontId="16" fillId="0" borderId="33" xfId="0" applyNumberFormat="1" applyFont="1" applyFill="1" applyBorder="1" applyAlignment="1">
      <alignment horizontal="left" vertical="center" wrapText="1"/>
    </xf>
    <xf numFmtId="4" fontId="16" fillId="0" borderId="8" xfId="0" applyNumberFormat="1" applyFont="1" applyFill="1" applyBorder="1" applyAlignment="1">
      <alignment horizontal="left" vertical="center" wrapText="1"/>
    </xf>
    <xf numFmtId="44" fontId="14" fillId="3" borderId="16" xfId="0" applyNumberFormat="1" applyFont="1" applyFill="1" applyBorder="1" applyAlignment="1">
      <alignment horizontal="center" vertical="center" wrapText="1"/>
    </xf>
    <xf numFmtId="44" fontId="14" fillId="0" borderId="5" xfId="0" applyNumberFormat="1" applyFont="1" applyFill="1" applyBorder="1" applyAlignment="1">
      <alignment horizontal="center" vertical="center" wrapText="1"/>
    </xf>
    <xf numFmtId="4" fontId="13" fillId="7" borderId="1" xfId="0" applyNumberFormat="1" applyFont="1" applyFill="1" applyBorder="1" applyAlignment="1">
      <alignment horizontal="left" vertical="center" wrapText="1"/>
    </xf>
    <xf numFmtId="4" fontId="13" fillId="7" borderId="2" xfId="0" applyNumberFormat="1" applyFont="1" applyFill="1" applyBorder="1" applyAlignment="1">
      <alignment horizontal="left" vertical="center" wrapText="1"/>
    </xf>
    <xf numFmtId="4" fontId="13" fillId="7" borderId="15" xfId="0" applyNumberFormat="1" applyFont="1" applyFill="1" applyBorder="1" applyAlignment="1">
      <alignment horizontal="left" vertical="center" wrapText="1"/>
    </xf>
    <xf numFmtId="4" fontId="13" fillId="7" borderId="17" xfId="0" applyNumberFormat="1" applyFont="1" applyFill="1" applyBorder="1" applyAlignment="1">
      <alignment horizontal="left" vertical="center" wrapText="1"/>
    </xf>
    <xf numFmtId="4" fontId="10" fillId="0" borderId="8" xfId="0" applyNumberFormat="1" applyFont="1" applyFill="1" applyBorder="1" applyAlignment="1">
      <alignment horizontal="left" vertical="center" wrapText="1"/>
    </xf>
    <xf numFmtId="4" fontId="10" fillId="0" borderId="22" xfId="0" applyNumberFormat="1" applyFont="1" applyFill="1" applyBorder="1" applyAlignment="1">
      <alignment horizontal="left" vertical="center" wrapText="1"/>
    </xf>
    <xf numFmtId="3" fontId="10" fillId="0" borderId="8" xfId="0" applyNumberFormat="1" applyFont="1" applyBorder="1" applyAlignment="1">
      <alignment horizontal="center" vertical="center" wrapText="1"/>
    </xf>
    <xf numFmtId="44" fontId="14" fillId="0" borderId="8" xfId="0" applyNumberFormat="1" applyFont="1" applyBorder="1" applyAlignment="1">
      <alignment horizontal="center" vertical="center" wrapText="1"/>
    </xf>
    <xf numFmtId="4" fontId="10" fillId="0" borderId="9" xfId="0" applyNumberFormat="1" applyFont="1" applyBorder="1" applyAlignment="1">
      <alignment horizontal="left" vertical="center" wrapText="1"/>
    </xf>
    <xf numFmtId="4" fontId="10" fillId="0" borderId="16" xfId="0" applyNumberFormat="1" applyFont="1" applyFill="1" applyBorder="1" applyAlignment="1">
      <alignment horizontal="left" vertical="center" wrapText="1"/>
    </xf>
    <xf numFmtId="4" fontId="9" fillId="7" borderId="34" xfId="0" applyNumberFormat="1" applyFont="1" applyFill="1" applyBorder="1" applyAlignment="1">
      <alignment horizontal="left" vertical="center" wrapText="1"/>
    </xf>
    <xf numFmtId="4" fontId="9" fillId="7" borderId="35" xfId="0" applyNumberFormat="1" applyFont="1" applyFill="1" applyBorder="1" applyAlignment="1">
      <alignment horizontal="left" vertical="center" wrapText="1"/>
    </xf>
    <xf numFmtId="4" fontId="9" fillId="7" borderId="36" xfId="0" applyNumberFormat="1" applyFont="1" applyFill="1" applyBorder="1" applyAlignment="1">
      <alignment horizontal="left" vertical="center" wrapText="1"/>
    </xf>
    <xf numFmtId="44" fontId="14" fillId="0" borderId="5" xfId="2" applyNumberFormat="1" applyFont="1" applyFill="1" applyBorder="1" applyAlignment="1">
      <alignment horizontal="center" vertical="center" wrapText="1"/>
    </xf>
    <xf numFmtId="4" fontId="10" fillId="0" borderId="6" xfId="0" applyNumberFormat="1" applyFont="1" applyFill="1" applyBorder="1" applyAlignment="1">
      <alignment horizontal="left" vertical="top"/>
    </xf>
    <xf numFmtId="44" fontId="14" fillId="0" borderId="5" xfId="0" applyNumberFormat="1" applyFont="1" applyBorder="1" applyAlignment="1">
      <alignment horizontal="center" vertical="center" wrapText="1"/>
    </xf>
    <xf numFmtId="3" fontId="10" fillId="0" borderId="26" xfId="0" applyNumberFormat="1" applyFont="1" applyBorder="1" applyAlignment="1">
      <alignment horizontal="center" vertical="center" wrapText="1"/>
    </xf>
    <xf numFmtId="44" fontId="16" fillId="0" borderId="0" xfId="0" applyNumberFormat="1" applyFont="1" applyAlignment="1">
      <alignment horizontal="center" vertical="center"/>
    </xf>
    <xf numFmtId="4" fontId="16" fillId="0" borderId="6" xfId="0" applyNumberFormat="1" applyFont="1" applyBorder="1" applyAlignment="1">
      <alignment horizontal="left" vertical="top" wrapText="1"/>
    </xf>
    <xf numFmtId="3" fontId="10" fillId="0" borderId="23" xfId="0" applyNumberFormat="1" applyFont="1" applyBorder="1" applyAlignment="1">
      <alignment horizontal="center" vertical="center" wrapText="1"/>
    </xf>
    <xf numFmtId="44" fontId="14" fillId="0" borderId="23" xfId="0" applyNumberFormat="1" applyFont="1" applyBorder="1" applyAlignment="1">
      <alignment horizontal="center" vertical="center" wrapText="1"/>
    </xf>
    <xf numFmtId="3" fontId="14" fillId="3" borderId="8" xfId="0" applyNumberFormat="1" applyFont="1" applyFill="1" applyBorder="1" applyAlignment="1">
      <alignment horizontal="center" vertical="center" wrapText="1"/>
    </xf>
    <xf numFmtId="4" fontId="14" fillId="3" borderId="8" xfId="0" applyNumberFormat="1" applyFont="1" applyFill="1" applyBorder="1" applyAlignment="1">
      <alignment horizontal="center" vertical="center" wrapText="1"/>
    </xf>
    <xf numFmtId="3" fontId="30" fillId="0" borderId="5" xfId="0" applyNumberFormat="1" applyFont="1" applyBorder="1" applyAlignment="1">
      <alignment horizontal="center" vertical="center" wrapText="1"/>
    </xf>
    <xf numFmtId="0" fontId="30" fillId="0" borderId="5" xfId="0" applyFont="1" applyBorder="1" applyAlignment="1">
      <alignment horizontal="center" vertical="center" wrapText="1"/>
    </xf>
    <xf numFmtId="44" fontId="31" fillId="0" borderId="5" xfId="0" applyNumberFormat="1" applyFont="1" applyBorder="1" applyAlignment="1">
      <alignment horizontal="center" vertical="center" wrapText="1"/>
    </xf>
    <xf numFmtId="4" fontId="9" fillId="0" borderId="14" xfId="0" applyNumberFormat="1" applyFont="1" applyFill="1" applyBorder="1" applyAlignment="1">
      <alignment horizontal="left" vertical="center"/>
    </xf>
    <xf numFmtId="44" fontId="14" fillId="0" borderId="13" xfId="0" applyNumberFormat="1" applyFont="1" applyBorder="1" applyAlignment="1">
      <alignment horizontal="center" vertical="center" wrapText="1"/>
    </xf>
    <xf numFmtId="3" fontId="23" fillId="0" borderId="5" xfId="0" applyNumberFormat="1" applyFont="1" applyBorder="1" applyAlignment="1">
      <alignment horizontal="center" vertical="center"/>
    </xf>
    <xf numFmtId="0" fontId="32" fillId="0" borderId="5" xfId="0" applyFont="1" applyBorder="1" applyAlignment="1">
      <alignment horizontal="left" vertical="center" wrapText="1"/>
    </xf>
    <xf numFmtId="0" fontId="32" fillId="0" borderId="5" xfId="0" applyFont="1" applyBorder="1" applyAlignment="1">
      <alignment horizontal="left" vertical="center"/>
    </xf>
    <xf numFmtId="44" fontId="14" fillId="3" borderId="8" xfId="0" applyNumberFormat="1" applyFont="1" applyFill="1" applyBorder="1" applyAlignment="1">
      <alignment horizontal="center" vertical="center" wrapText="1"/>
    </xf>
    <xf numFmtId="4" fontId="9" fillId="7" borderId="10" xfId="0" applyNumberFormat="1" applyFont="1" applyFill="1" applyBorder="1" applyAlignment="1">
      <alignment horizontal="left" vertical="center" wrapText="1"/>
    </xf>
    <xf numFmtId="4" fontId="9" fillId="7" borderId="11" xfId="0" applyNumberFormat="1" applyFont="1" applyFill="1" applyBorder="1" applyAlignment="1">
      <alignment horizontal="left" vertical="center" wrapText="1"/>
    </xf>
    <xf numFmtId="4" fontId="9" fillId="7" borderId="12" xfId="0" applyNumberFormat="1" applyFont="1" applyFill="1" applyBorder="1" applyAlignment="1">
      <alignment horizontal="left" vertical="center" wrapText="1"/>
    </xf>
    <xf numFmtId="4" fontId="10" fillId="0" borderId="19" xfId="0" applyNumberFormat="1" applyFont="1" applyFill="1" applyBorder="1" applyAlignment="1">
      <alignment horizontal="left" vertical="center" wrapText="1"/>
    </xf>
    <xf numFmtId="4" fontId="16" fillId="0" borderId="19" xfId="0" applyNumberFormat="1" applyFont="1" applyFill="1" applyBorder="1" applyAlignment="1">
      <alignment horizontal="left" vertical="center" wrapText="1"/>
    </xf>
    <xf numFmtId="4" fontId="10" fillId="0" borderId="20" xfId="0" applyNumberFormat="1" applyFont="1" applyBorder="1" applyAlignment="1">
      <alignment horizontal="left" vertical="center" wrapText="1"/>
    </xf>
    <xf numFmtId="4" fontId="10" fillId="0" borderId="14" xfId="0" applyNumberFormat="1" applyFont="1" applyBorder="1" applyAlignment="1">
      <alignment horizontal="left" vertical="center" wrapText="1"/>
    </xf>
    <xf numFmtId="3" fontId="10" fillId="0" borderId="19" xfId="0" applyNumberFormat="1" applyFont="1" applyBorder="1" applyAlignment="1">
      <alignment horizontal="center" vertical="center" wrapText="1"/>
    </xf>
    <xf numFmtId="4" fontId="10" fillId="0" borderId="6" xfId="0" applyNumberFormat="1" applyFont="1" applyFill="1" applyBorder="1" applyAlignment="1">
      <alignment horizontal="left" vertical="center"/>
    </xf>
    <xf numFmtId="44" fontId="10" fillId="3" borderId="16" xfId="0" applyNumberFormat="1" applyFont="1" applyFill="1" applyBorder="1" applyAlignment="1">
      <alignment horizontal="center" vertical="center" wrapText="1"/>
    </xf>
    <xf numFmtId="0" fontId="9" fillId="0" borderId="0" xfId="0" applyNumberFormat="1" applyFont="1" applyBorder="1" applyAlignment="1">
      <alignment horizontal="center" vertical="center" wrapText="1"/>
    </xf>
    <xf numFmtId="4" fontId="9" fillId="0" borderId="0" xfId="0" applyNumberFormat="1" applyFont="1" applyBorder="1" applyAlignment="1">
      <alignment horizontal="left" vertical="center" wrapText="1"/>
    </xf>
    <xf numFmtId="3" fontId="33" fillId="8" borderId="10" xfId="0" applyNumberFormat="1" applyFont="1" applyFill="1" applyBorder="1" applyAlignment="1">
      <alignment horizontal="center" vertical="center" wrapText="1"/>
    </xf>
    <xf numFmtId="4" fontId="33" fillId="8" borderId="11" xfId="0" applyNumberFormat="1" applyFont="1" applyFill="1" applyBorder="1" applyAlignment="1">
      <alignment horizontal="center" vertical="center" wrapText="1"/>
    </xf>
    <xf numFmtId="3" fontId="33" fillId="8" borderId="11" xfId="0" applyNumberFormat="1" applyFont="1" applyFill="1" applyBorder="1" applyAlignment="1">
      <alignment horizontal="center" vertical="center" wrapText="1"/>
    </xf>
    <xf numFmtId="44" fontId="33" fillId="8" borderId="11" xfId="0" applyNumberFormat="1" applyFont="1" applyFill="1" applyBorder="1" applyAlignment="1">
      <alignment horizontal="center" vertical="center" wrapText="1"/>
    </xf>
    <xf numFmtId="4" fontId="9" fillId="8" borderId="12" xfId="0" applyNumberFormat="1" applyFont="1" applyFill="1" applyBorder="1" applyAlignment="1">
      <alignment horizontal="left" vertical="center"/>
    </xf>
    <xf numFmtId="0" fontId="0" fillId="0" borderId="0" xfId="0" applyAlignment="1">
      <alignment horizontal="center"/>
    </xf>
    <xf numFmtId="4" fontId="9" fillId="6" borderId="5" xfId="0" applyNumberFormat="1" applyFont="1" applyFill="1" applyBorder="1" applyAlignment="1">
      <alignment horizontal="left" vertical="center" wrapText="1"/>
    </xf>
    <xf numFmtId="4" fontId="9" fillId="6" borderId="8" xfId="0" applyNumberFormat="1" applyFont="1" applyFill="1" applyBorder="1" applyAlignment="1">
      <alignment horizontal="left" vertical="center" wrapText="1"/>
    </xf>
    <xf numFmtId="44" fontId="0" fillId="0" borderId="0" xfId="0" applyNumberFormat="1"/>
    <xf numFmtId="4" fontId="9" fillId="6" borderId="6" xfId="0" applyNumberFormat="1" applyFont="1" applyFill="1" applyBorder="1" applyAlignment="1">
      <alignment horizontal="left" vertical="center"/>
    </xf>
    <xf numFmtId="4" fontId="9" fillId="6" borderId="9" xfId="0" applyNumberFormat="1" applyFont="1" applyFill="1" applyBorder="1" applyAlignment="1">
      <alignment horizontal="left" vertical="center"/>
    </xf>
    <xf numFmtId="4" fontId="16" fillId="0" borderId="14" xfId="0" applyNumberFormat="1" applyFont="1" applyBorder="1" applyAlignment="1">
      <alignment horizontal="left" vertical="center"/>
    </xf>
    <xf numFmtId="0" fontId="9" fillId="7" borderId="34" xfId="0" applyFont="1" applyFill="1" applyBorder="1" applyAlignment="1">
      <alignment horizontal="left" vertical="center" wrapText="1"/>
    </xf>
    <xf numFmtId="0" fontId="9" fillId="7" borderId="35" xfId="0" applyFont="1" applyFill="1" applyBorder="1" applyAlignment="1">
      <alignment horizontal="left" vertical="center" wrapText="1"/>
    </xf>
    <xf numFmtId="0" fontId="9" fillId="7" borderId="36" xfId="0" applyFont="1" applyFill="1" applyBorder="1" applyAlignment="1">
      <alignment horizontal="left"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0" fillId="0" borderId="8" xfId="0" applyFont="1" applyBorder="1" applyAlignment="1">
      <alignment horizontal="left" vertical="top" wrapText="1"/>
    </xf>
    <xf numFmtId="0" fontId="10" fillId="3" borderId="8" xfId="0" applyFont="1" applyFill="1" applyBorder="1" applyAlignment="1">
      <alignment horizontal="center" vertical="center" wrapText="1"/>
    </xf>
    <xf numFmtId="0" fontId="14" fillId="0" borderId="8" xfId="0" applyFont="1" applyBorder="1" applyAlignment="1">
      <alignment horizontal="left" vertical="top" wrapText="1"/>
    </xf>
    <xf numFmtId="3" fontId="10" fillId="3" borderId="8" xfId="0" applyNumberFormat="1" applyFont="1" applyFill="1" applyBorder="1" applyAlignment="1">
      <alignment horizontal="center" vertical="center" wrapText="1"/>
    </xf>
    <xf numFmtId="0" fontId="10" fillId="0" borderId="6" xfId="0" applyFont="1" applyBorder="1" applyAlignment="1">
      <alignment horizontal="left" wrapText="1"/>
    </xf>
    <xf numFmtId="0" fontId="14" fillId="3" borderId="8" xfId="0" applyFont="1" applyFill="1" applyBorder="1" applyAlignment="1">
      <alignment horizontal="center" vertical="center" wrapText="1"/>
    </xf>
    <xf numFmtId="2" fontId="10" fillId="3" borderId="8" xfId="0" applyNumberFormat="1" applyFont="1" applyFill="1" applyBorder="1" applyAlignment="1">
      <alignment horizontal="center" vertical="center" wrapText="1"/>
    </xf>
    <xf numFmtId="0" fontId="16" fillId="0" borderId="6" xfId="0" applyFont="1" applyBorder="1" applyAlignment="1">
      <alignment horizontal="left" vertical="center" wrapText="1"/>
    </xf>
    <xf numFmtId="0" fontId="16" fillId="0" borderId="6" xfId="0" applyFont="1" applyFill="1" applyBorder="1" applyAlignment="1">
      <alignment horizontal="left" vertical="center" wrapText="1"/>
    </xf>
    <xf numFmtId="0" fontId="16" fillId="0" borderId="8" xfId="0" applyFont="1" applyFill="1" applyBorder="1" applyAlignment="1">
      <alignment horizontal="left" vertical="top" wrapText="1"/>
    </xf>
    <xf numFmtId="0" fontId="16" fillId="3" borderId="8" xfId="0" applyFont="1" applyFill="1" applyBorder="1" applyAlignment="1">
      <alignment horizontal="center" vertical="center" wrapText="1"/>
    </xf>
    <xf numFmtId="0" fontId="16" fillId="0" borderId="6" xfId="0" applyFont="1" applyBorder="1" applyAlignment="1">
      <alignment horizontal="left" wrapText="1"/>
    </xf>
    <xf numFmtId="0" fontId="10" fillId="0" borderId="8" xfId="0" applyFont="1" applyFill="1" applyBorder="1" applyAlignment="1">
      <alignment horizontal="left" vertical="top" wrapText="1"/>
    </xf>
    <xf numFmtId="0" fontId="14" fillId="0" borderId="5" xfId="0" applyFont="1" applyBorder="1" applyAlignment="1">
      <alignment horizontal="left" vertical="center" wrapText="1"/>
    </xf>
    <xf numFmtId="0" fontId="10" fillId="0" borderId="24" xfId="0" applyFont="1" applyBorder="1" applyAlignment="1">
      <alignment horizontal="left" vertical="top" wrapText="1"/>
    </xf>
    <xf numFmtId="0" fontId="10" fillId="0" borderId="20" xfId="0" applyFont="1" applyBorder="1" applyAlignment="1">
      <alignment horizontal="left" vertical="top" wrapText="1"/>
    </xf>
    <xf numFmtId="0" fontId="10" fillId="0" borderId="6" xfId="0" applyFont="1" applyBorder="1" applyAlignment="1">
      <alignment horizontal="left"/>
    </xf>
    <xf numFmtId="0" fontId="10" fillId="0" borderId="6" xfId="0" applyFont="1" applyFill="1" applyBorder="1" applyAlignment="1">
      <alignment horizontal="left" wrapText="1"/>
    </xf>
    <xf numFmtId="0" fontId="10" fillId="5" borderId="19" xfId="0" applyFont="1" applyFill="1" applyBorder="1" applyAlignment="1">
      <alignment horizontal="center" wrapText="1"/>
    </xf>
    <xf numFmtId="164" fontId="9" fillId="5" borderId="19" xfId="0" applyNumberFormat="1" applyFont="1" applyFill="1" applyBorder="1" applyAlignment="1">
      <alignment horizontal="center" vertical="center" wrapText="1"/>
    </xf>
    <xf numFmtId="0" fontId="10" fillId="5" borderId="19" xfId="0" applyFont="1" applyFill="1" applyBorder="1" applyAlignment="1">
      <alignment horizontal="left"/>
    </xf>
    <xf numFmtId="0" fontId="9" fillId="7" borderId="39" xfId="0" applyFont="1" applyFill="1" applyBorder="1" applyAlignment="1">
      <alignment horizontal="left" vertical="center" wrapText="1"/>
    </xf>
    <xf numFmtId="0" fontId="9" fillId="7" borderId="40" xfId="0" applyFont="1" applyFill="1" applyBorder="1" applyAlignment="1">
      <alignment horizontal="left" vertical="center" wrapText="1"/>
    </xf>
    <xf numFmtId="0" fontId="9" fillId="7" borderId="29" xfId="0" applyFont="1" applyFill="1" applyBorder="1" applyAlignment="1">
      <alignment horizontal="left" vertical="center" wrapText="1"/>
    </xf>
    <xf numFmtId="164" fontId="13" fillId="3" borderId="8" xfId="2" applyNumberFormat="1" applyFont="1" applyFill="1" applyBorder="1" applyAlignment="1">
      <alignment horizontal="center" vertical="center" wrapText="1"/>
    </xf>
    <xf numFmtId="0" fontId="9" fillId="3" borderId="18" xfId="0" applyFont="1" applyFill="1" applyBorder="1" applyAlignment="1">
      <alignment horizontal="left" vertical="top" wrapText="1"/>
    </xf>
    <xf numFmtId="0" fontId="9" fillId="3" borderId="9" xfId="0" applyFont="1" applyFill="1" applyBorder="1" applyAlignment="1">
      <alignment horizontal="left" vertical="top" wrapText="1"/>
    </xf>
    <xf numFmtId="2" fontId="25" fillId="3" borderId="8" xfId="0" applyNumberFormat="1" applyFont="1" applyFill="1" applyBorder="1" applyAlignment="1">
      <alignment horizontal="center" vertical="center" wrapText="1"/>
    </xf>
    <xf numFmtId="0" fontId="25" fillId="3" borderId="9" xfId="0" applyFont="1" applyFill="1" applyBorder="1" applyAlignment="1">
      <alignment horizontal="left" vertical="center" wrapText="1"/>
    </xf>
    <xf numFmtId="0" fontId="9" fillId="3" borderId="9" xfId="0" applyFont="1" applyFill="1" applyBorder="1" applyAlignment="1">
      <alignment horizontal="left"/>
    </xf>
    <xf numFmtId="2" fontId="13" fillId="3" borderId="8" xfId="0" applyNumberFormat="1" applyFont="1" applyFill="1" applyBorder="1" applyAlignment="1">
      <alignment horizontal="center" vertical="center" wrapText="1"/>
    </xf>
    <xf numFmtId="0" fontId="9" fillId="5" borderId="37" xfId="0" applyFont="1" applyFill="1" applyBorder="1" applyAlignment="1">
      <alignment horizontal="right" vertical="top" wrapText="1"/>
    </xf>
    <xf numFmtId="0" fontId="9" fillId="5" borderId="35" xfId="0" applyFont="1" applyFill="1" applyBorder="1" applyAlignment="1">
      <alignment horizontal="right" vertical="top" wrapText="1"/>
    </xf>
    <xf numFmtId="0" fontId="9" fillId="5" borderId="38" xfId="0" applyFont="1" applyFill="1" applyBorder="1" applyAlignment="1">
      <alignment horizontal="right" vertical="top" wrapText="1"/>
    </xf>
    <xf numFmtId="0" fontId="10" fillId="0" borderId="7" xfId="0" applyFont="1" applyBorder="1" applyAlignment="1">
      <alignment horizontal="center" vertical="center" wrapText="1"/>
    </xf>
    <xf numFmtId="43" fontId="10" fillId="3" borderId="8" xfId="2" applyFont="1" applyFill="1" applyBorder="1" applyAlignment="1">
      <alignment horizontal="center" vertical="center" wrapText="1"/>
    </xf>
    <xf numFmtId="165" fontId="10" fillId="3" borderId="8" xfId="2" applyNumberFormat="1" applyFont="1" applyFill="1" applyBorder="1" applyAlignment="1">
      <alignment horizontal="center" vertical="center" wrapText="1"/>
    </xf>
    <xf numFmtId="43" fontId="9" fillId="3" borderId="8" xfId="2" applyFont="1" applyFill="1" applyBorder="1" applyAlignment="1">
      <alignment horizontal="center" vertical="center" wrapText="1"/>
    </xf>
    <xf numFmtId="0" fontId="13" fillId="7" borderId="35" xfId="0" applyFont="1" applyFill="1" applyBorder="1" applyAlignment="1">
      <alignment horizontal="left" vertical="center" wrapText="1"/>
    </xf>
    <xf numFmtId="0" fontId="13" fillId="7" borderId="34" xfId="0" applyFont="1" applyFill="1" applyBorder="1" applyAlignment="1">
      <alignment horizontal="left" vertical="center" wrapText="1"/>
    </xf>
    <xf numFmtId="0" fontId="13" fillId="7" borderId="36" xfId="0" applyFont="1" applyFill="1" applyBorder="1" applyAlignment="1">
      <alignment horizontal="left" vertical="center" wrapText="1"/>
    </xf>
    <xf numFmtId="0" fontId="10" fillId="0" borderId="6" xfId="0" applyFont="1" applyFill="1" applyBorder="1" applyAlignment="1">
      <alignment horizontal="left" vertical="top" wrapText="1"/>
    </xf>
    <xf numFmtId="0" fontId="13" fillId="0" borderId="7" xfId="0" applyFont="1" applyFill="1" applyBorder="1" applyAlignment="1">
      <alignment horizontal="center" vertical="center" wrapText="1"/>
    </xf>
    <xf numFmtId="0" fontId="9" fillId="0" borderId="8" xfId="0" applyFont="1" applyFill="1" applyBorder="1" applyAlignment="1">
      <alignment horizontal="left" vertical="top" wrapText="1"/>
    </xf>
    <xf numFmtId="2" fontId="9" fillId="3" borderId="8" xfId="0" applyNumberFormat="1" applyFont="1" applyFill="1" applyBorder="1" applyAlignment="1">
      <alignment horizontal="center" vertical="center" wrapText="1"/>
    </xf>
    <xf numFmtId="0" fontId="11" fillId="0" borderId="6" xfId="0" applyFont="1" applyBorder="1" applyAlignment="1">
      <alignment horizontal="left" vertical="top"/>
    </xf>
    <xf numFmtId="0" fontId="10" fillId="0" borderId="6" xfId="0" applyFont="1" applyBorder="1" applyAlignment="1">
      <alignment horizontal="left" vertical="top"/>
    </xf>
    <xf numFmtId="0" fontId="9" fillId="3" borderId="9" xfId="0" applyFont="1" applyFill="1" applyBorder="1" applyAlignment="1">
      <alignment horizontal="left" vertical="top"/>
    </xf>
    <xf numFmtId="0" fontId="0" fillId="0" borderId="0" xfId="0" applyAlignment="1">
      <alignment horizontal="left" vertical="top"/>
    </xf>
    <xf numFmtId="3" fontId="16" fillId="0" borderId="5" xfId="0" applyNumberFormat="1" applyFont="1" applyBorder="1" applyAlignment="1">
      <alignment horizontal="center" vertical="center"/>
    </xf>
    <xf numFmtId="0" fontId="16" fillId="0" borderId="6" xfId="0" applyFont="1" applyFill="1" applyBorder="1" applyAlignment="1">
      <alignment horizontal="left" vertical="top"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left" vertical="top" wrapText="1"/>
    </xf>
    <xf numFmtId="0" fontId="22" fillId="0" borderId="6" xfId="0" applyFont="1" applyFill="1" applyBorder="1" applyAlignment="1">
      <alignment horizontal="left" vertical="top" wrapText="1"/>
    </xf>
    <xf numFmtId="0" fontId="10" fillId="0" borderId="6" xfId="0" applyFont="1" applyFill="1" applyBorder="1" applyAlignment="1">
      <alignment horizontal="left" vertical="top"/>
    </xf>
    <xf numFmtId="0" fontId="13" fillId="0" borderId="8" xfId="0" applyFont="1" applyFill="1" applyBorder="1" applyAlignment="1">
      <alignment horizontal="left" vertical="top" wrapText="1"/>
    </xf>
    <xf numFmtId="0" fontId="14" fillId="10" borderId="4" xfId="0" applyFont="1" applyFill="1" applyBorder="1" applyAlignment="1">
      <alignment horizontal="center" vertical="center" wrapText="1"/>
    </xf>
    <xf numFmtId="0" fontId="19" fillId="0" borderId="6" xfId="0" applyFont="1" applyFill="1" applyBorder="1" applyAlignment="1">
      <alignment horizontal="left" vertical="top" wrapText="1"/>
    </xf>
    <xf numFmtId="0" fontId="19" fillId="0" borderId="6" xfId="0" applyFont="1" applyFill="1" applyBorder="1" applyAlignment="1">
      <alignment horizontal="left" vertical="top" wrapText="1"/>
    </xf>
    <xf numFmtId="3" fontId="9" fillId="3" borderId="8" xfId="0" applyNumberFormat="1" applyFont="1" applyFill="1" applyBorder="1" applyAlignment="1">
      <alignment horizontal="center" vertical="center" wrapText="1"/>
    </xf>
    <xf numFmtId="4" fontId="9" fillId="3" borderId="8" xfId="0" applyNumberFormat="1" applyFont="1" applyFill="1" applyBorder="1" applyAlignment="1">
      <alignment horizontal="center" vertical="center" wrapText="1"/>
    </xf>
    <xf numFmtId="0" fontId="10" fillId="0" borderId="6" xfId="0" applyFont="1" applyBorder="1" applyAlignment="1">
      <alignment horizontal="left" vertical="top" wrapText="1"/>
    </xf>
    <xf numFmtId="0" fontId="10" fillId="0" borderId="6" xfId="0" applyFont="1" applyBorder="1" applyAlignment="1">
      <alignment horizontal="left" vertical="top" wrapText="1"/>
    </xf>
    <xf numFmtId="0" fontId="16" fillId="0" borderId="6" xfId="0" applyFont="1" applyFill="1" applyBorder="1" applyAlignment="1">
      <alignment horizontal="left" vertical="top"/>
    </xf>
    <xf numFmtId="0" fontId="10" fillId="3" borderId="8" xfId="0" applyFont="1" applyFill="1" applyBorder="1" applyAlignment="1">
      <alignment wrapText="1"/>
    </xf>
    <xf numFmtId="0" fontId="8" fillId="9" borderId="24" xfId="0" applyFont="1" applyFill="1" applyBorder="1" applyAlignment="1">
      <alignment horizontal="center" vertical="center"/>
    </xf>
    <xf numFmtId="0" fontId="8" fillId="9" borderId="33" xfId="0" applyFont="1" applyFill="1" applyBorder="1" applyAlignment="1">
      <alignment horizontal="center" vertical="center"/>
    </xf>
    <xf numFmtId="0" fontId="8" fillId="9" borderId="18" xfId="0" applyFont="1" applyFill="1" applyBorder="1" applyAlignment="1">
      <alignment horizontal="center" vertical="center"/>
    </xf>
    <xf numFmtId="0" fontId="27" fillId="9" borderId="34" xfId="0" applyFont="1" applyFill="1" applyBorder="1" applyAlignment="1">
      <alignment horizontal="center" vertical="center" wrapText="1"/>
    </xf>
    <xf numFmtId="0" fontId="27" fillId="9" borderId="35" xfId="0" applyFont="1" applyFill="1" applyBorder="1" applyAlignment="1">
      <alignment horizontal="center" vertical="center" wrapText="1"/>
    </xf>
    <xf numFmtId="0" fontId="27" fillId="9" borderId="36"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left" vertical="center" wrapText="1"/>
    </xf>
    <xf numFmtId="0" fontId="9" fillId="6" borderId="30"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left" vertical="center" wrapText="1"/>
    </xf>
    <xf numFmtId="0" fontId="9"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1" fillId="6" borderId="34" xfId="0" applyFont="1" applyFill="1" applyBorder="1" applyAlignment="1">
      <alignment horizontal="center" wrapText="1"/>
    </xf>
    <xf numFmtId="0" fontId="1" fillId="6" borderId="35" xfId="0" applyFont="1" applyFill="1" applyBorder="1" applyAlignment="1">
      <alignment horizontal="center" wrapText="1"/>
    </xf>
    <xf numFmtId="0" fontId="1" fillId="6" borderId="36" xfId="0" applyFont="1" applyFill="1" applyBorder="1" applyAlignment="1">
      <alignment horizontal="center" wrapText="1"/>
    </xf>
    <xf numFmtId="0" fontId="9" fillId="6" borderId="24" xfId="0" applyFont="1" applyFill="1" applyBorder="1" applyAlignment="1">
      <alignment horizontal="center" vertical="center"/>
    </xf>
    <xf numFmtId="0" fontId="9" fillId="6" borderId="33" xfId="0" applyFont="1" applyFill="1" applyBorder="1" applyAlignment="1">
      <alignment horizontal="center" vertical="center"/>
    </xf>
    <xf numFmtId="0" fontId="9" fillId="6" borderId="18" xfId="0" applyFont="1" applyFill="1" applyBorder="1" applyAlignment="1">
      <alignment horizontal="center" vertical="center"/>
    </xf>
    <xf numFmtId="4" fontId="27" fillId="6" borderId="1" xfId="0" applyNumberFormat="1" applyFont="1" applyFill="1" applyBorder="1" applyAlignment="1">
      <alignment horizontal="center" vertical="top" wrapText="1"/>
    </xf>
    <xf numFmtId="4" fontId="27" fillId="6" borderId="2" xfId="0" applyNumberFormat="1" applyFont="1" applyFill="1" applyBorder="1" applyAlignment="1">
      <alignment horizontal="center" vertical="top" wrapText="1"/>
    </xf>
    <xf numFmtId="4" fontId="27" fillId="6" borderId="3" xfId="0" applyNumberFormat="1" applyFont="1" applyFill="1" applyBorder="1" applyAlignment="1">
      <alignment horizontal="center" vertical="top" wrapText="1"/>
    </xf>
    <xf numFmtId="4" fontId="34" fillId="6" borderId="5" xfId="0" applyNumberFormat="1" applyFont="1" applyFill="1" applyBorder="1" applyAlignment="1">
      <alignment horizontal="center" vertical="center" wrapText="1"/>
    </xf>
  </cellXfs>
  <cellStyles count="3">
    <cellStyle name="Comma" xfId="2" builtinId="3"/>
    <cellStyle name="Normal" xfId="0" builtinId="0"/>
    <cellStyle name="Normal 2" xfId="1" xr:uid="{A9568B14-9628-48A1-9FD9-365D42D83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B227A-A4A7-4DEE-BBE1-E737056F555A}">
  <dimension ref="A1:N83"/>
  <sheetViews>
    <sheetView zoomScale="70" zoomScaleNormal="70" workbookViewId="0">
      <pane ySplit="6" topLeftCell="A7" activePane="bottomLeft" state="frozen"/>
      <selection pane="bottomLeft" sqref="A1:N1"/>
    </sheetView>
  </sheetViews>
  <sheetFormatPr defaultRowHeight="14.5" x14ac:dyDescent="0.35"/>
  <cols>
    <col min="1" max="1" width="7.1796875" customWidth="1"/>
    <col min="2" max="2" width="25.453125" style="9" customWidth="1"/>
    <col min="3" max="3" width="29.1796875" style="9" customWidth="1"/>
    <col min="4" max="4" width="8.81640625" bestFit="1" customWidth="1"/>
    <col min="5" max="5" width="10.453125" customWidth="1"/>
    <col min="6" max="6" width="8.81640625" bestFit="1" customWidth="1"/>
    <col min="7" max="7" width="10.36328125" bestFit="1" customWidth="1"/>
    <col min="8" max="8" width="12.90625" customWidth="1"/>
    <col min="9" max="9" width="10.36328125" bestFit="1" customWidth="1"/>
    <col min="10" max="10" width="8.81640625" bestFit="1" customWidth="1"/>
    <col min="11" max="11" width="10.36328125" bestFit="1" customWidth="1"/>
    <col min="12" max="12" width="10.36328125" customWidth="1"/>
    <col min="13" max="13" width="14.453125" customWidth="1"/>
    <col min="14" max="14" width="45.90625" style="9" customWidth="1"/>
  </cols>
  <sheetData>
    <row r="1" spans="1:14" ht="24" customHeight="1" x14ac:dyDescent="0.35">
      <c r="A1" s="441" t="s">
        <v>301</v>
      </c>
      <c r="B1" s="442"/>
      <c r="C1" s="442"/>
      <c r="D1" s="442"/>
      <c r="E1" s="442"/>
      <c r="F1" s="442"/>
      <c r="G1" s="442"/>
      <c r="H1" s="442"/>
      <c r="I1" s="442"/>
      <c r="J1" s="442"/>
      <c r="K1" s="442"/>
      <c r="L1" s="442"/>
      <c r="M1" s="442"/>
      <c r="N1" s="443"/>
    </row>
    <row r="2" spans="1:14" ht="14.5" customHeight="1" x14ac:dyDescent="0.35">
      <c r="A2" s="444" t="s">
        <v>14</v>
      </c>
      <c r="B2" s="445" t="s">
        <v>0</v>
      </c>
      <c r="C2" s="445" t="s">
        <v>20</v>
      </c>
      <c r="D2" s="446" t="s">
        <v>303</v>
      </c>
      <c r="E2" s="447"/>
      <c r="F2" s="447"/>
      <c r="G2" s="447"/>
      <c r="H2" s="447"/>
      <c r="I2" s="447"/>
      <c r="J2" s="447"/>
      <c r="K2" s="447"/>
      <c r="L2" s="447"/>
      <c r="M2" s="447"/>
      <c r="N2" s="448" t="s">
        <v>302</v>
      </c>
    </row>
    <row r="3" spans="1:14" ht="14.5" customHeight="1" x14ac:dyDescent="0.35">
      <c r="A3" s="444"/>
      <c r="B3" s="445"/>
      <c r="C3" s="445"/>
      <c r="D3" s="449"/>
      <c r="E3" s="450"/>
      <c r="F3" s="450"/>
      <c r="G3" s="450"/>
      <c r="H3" s="450"/>
      <c r="I3" s="450"/>
      <c r="J3" s="450"/>
      <c r="K3" s="450"/>
      <c r="L3" s="450"/>
      <c r="M3" s="450"/>
      <c r="N3" s="448"/>
    </row>
    <row r="4" spans="1:14" ht="14.5" customHeight="1" x14ac:dyDescent="0.35">
      <c r="A4" s="444"/>
      <c r="B4" s="445"/>
      <c r="C4" s="445"/>
      <c r="D4" s="451" t="s">
        <v>1</v>
      </c>
      <c r="E4" s="451"/>
      <c r="F4" s="451" t="s">
        <v>304</v>
      </c>
      <c r="G4" s="451"/>
      <c r="H4" s="451" t="s">
        <v>525</v>
      </c>
      <c r="I4" s="451"/>
      <c r="J4" s="451" t="s">
        <v>305</v>
      </c>
      <c r="K4" s="451"/>
      <c r="L4" s="451" t="s">
        <v>306</v>
      </c>
      <c r="M4" s="451"/>
      <c r="N4" s="448"/>
    </row>
    <row r="5" spans="1:14" ht="14.5" customHeight="1" x14ac:dyDescent="0.35">
      <c r="A5" s="444"/>
      <c r="B5" s="445"/>
      <c r="C5" s="445"/>
      <c r="D5" s="451"/>
      <c r="E5" s="451"/>
      <c r="F5" s="451"/>
      <c r="G5" s="451"/>
      <c r="H5" s="451"/>
      <c r="I5" s="451"/>
      <c r="J5" s="451"/>
      <c r="K5" s="451"/>
      <c r="L5" s="451"/>
      <c r="M5" s="451"/>
      <c r="N5" s="448"/>
    </row>
    <row r="6" spans="1:14" ht="35" thickBot="1" x14ac:dyDescent="0.4">
      <c r="A6" s="452"/>
      <c r="B6" s="453"/>
      <c r="C6" s="453"/>
      <c r="D6" s="454" t="s">
        <v>15</v>
      </c>
      <c r="E6" s="454" t="s">
        <v>307</v>
      </c>
      <c r="F6" s="454" t="s">
        <v>15</v>
      </c>
      <c r="G6" s="454" t="s">
        <v>307</v>
      </c>
      <c r="H6" s="454" t="s">
        <v>15</v>
      </c>
      <c r="I6" s="454" t="s">
        <v>307</v>
      </c>
      <c r="J6" s="454" t="s">
        <v>15</v>
      </c>
      <c r="K6" s="454" t="s">
        <v>307</v>
      </c>
      <c r="L6" s="454" t="s">
        <v>15</v>
      </c>
      <c r="M6" s="454" t="s">
        <v>307</v>
      </c>
      <c r="N6" s="455"/>
    </row>
    <row r="7" spans="1:14" ht="14.5" customHeight="1" x14ac:dyDescent="0.35">
      <c r="A7" s="392" t="s">
        <v>308</v>
      </c>
      <c r="B7" s="393"/>
      <c r="C7" s="393"/>
      <c r="D7" s="393"/>
      <c r="E7" s="393"/>
      <c r="F7" s="393"/>
      <c r="G7" s="393"/>
      <c r="H7" s="393"/>
      <c r="I7" s="393"/>
      <c r="J7" s="393"/>
      <c r="K7" s="393"/>
      <c r="L7" s="393"/>
      <c r="M7" s="393"/>
      <c r="N7" s="391"/>
    </row>
    <row r="8" spans="1:14" ht="96" customHeight="1" x14ac:dyDescent="0.35">
      <c r="A8" s="368">
        <v>1</v>
      </c>
      <c r="B8" s="217" t="s">
        <v>309</v>
      </c>
      <c r="C8" s="217" t="s">
        <v>310</v>
      </c>
      <c r="D8" s="212" t="s">
        <v>311</v>
      </c>
      <c r="E8" s="197" t="s">
        <v>312</v>
      </c>
      <c r="F8" s="198" t="s">
        <v>313</v>
      </c>
      <c r="G8" s="197" t="s">
        <v>314</v>
      </c>
      <c r="H8" s="218" t="s">
        <v>485</v>
      </c>
      <c r="I8" s="218" t="s">
        <v>485</v>
      </c>
      <c r="J8" s="218" t="s">
        <v>485</v>
      </c>
      <c r="K8" s="218" t="s">
        <v>485</v>
      </c>
      <c r="L8" s="198">
        <v>13213</v>
      </c>
      <c r="M8" s="199">
        <v>705453.23</v>
      </c>
      <c r="N8" s="384" t="s">
        <v>526</v>
      </c>
    </row>
    <row r="9" spans="1:14" ht="69" x14ac:dyDescent="0.35">
      <c r="A9" s="368">
        <v>2</v>
      </c>
      <c r="B9" s="217" t="s">
        <v>405</v>
      </c>
      <c r="C9" s="217" t="s">
        <v>315</v>
      </c>
      <c r="D9" s="212" t="s">
        <v>169</v>
      </c>
      <c r="E9" s="212" t="s">
        <v>169</v>
      </c>
      <c r="F9" s="212" t="s">
        <v>169</v>
      </c>
      <c r="G9" s="212" t="s">
        <v>169</v>
      </c>
      <c r="H9" s="218" t="s">
        <v>485</v>
      </c>
      <c r="I9" s="218" t="s">
        <v>485</v>
      </c>
      <c r="J9" s="218" t="s">
        <v>485</v>
      </c>
      <c r="K9" s="218" t="s">
        <v>485</v>
      </c>
      <c r="L9" s="212" t="s">
        <v>169</v>
      </c>
      <c r="M9" s="212" t="s">
        <v>169</v>
      </c>
      <c r="N9" s="385"/>
    </row>
    <row r="10" spans="1:14" ht="15" thickBot="1" x14ac:dyDescent="0.4">
      <c r="A10" s="369"/>
      <c r="B10" s="370"/>
      <c r="C10" s="370"/>
      <c r="D10" s="371"/>
      <c r="E10" s="371"/>
      <c r="F10" s="371"/>
      <c r="G10" s="371"/>
      <c r="H10" s="371"/>
      <c r="I10" s="371"/>
      <c r="J10" s="371"/>
      <c r="K10" s="371"/>
      <c r="L10" s="371"/>
      <c r="M10" s="394">
        <f>SUM(M8:M9)</f>
        <v>705453.23</v>
      </c>
      <c r="N10" s="395" t="s">
        <v>527</v>
      </c>
    </row>
    <row r="11" spans="1:14" ht="14.5" customHeight="1" x14ac:dyDescent="0.35">
      <c r="A11" s="365" t="s">
        <v>7</v>
      </c>
      <c r="B11" s="366"/>
      <c r="C11" s="366"/>
      <c r="D11" s="366"/>
      <c r="E11" s="366"/>
      <c r="F11" s="366"/>
      <c r="G11" s="366"/>
      <c r="H11" s="366"/>
      <c r="I11" s="366"/>
      <c r="J11" s="366"/>
      <c r="K11" s="366"/>
      <c r="L11" s="366"/>
      <c r="M11" s="366"/>
      <c r="N11" s="367"/>
    </row>
    <row r="12" spans="1:14" ht="80.5" x14ac:dyDescent="0.35">
      <c r="A12" s="368">
        <v>3</v>
      </c>
      <c r="B12" s="200" t="s">
        <v>249</v>
      </c>
      <c r="C12" s="200" t="s">
        <v>316</v>
      </c>
      <c r="D12" s="218" t="s">
        <v>485</v>
      </c>
      <c r="E12" s="218" t="s">
        <v>485</v>
      </c>
      <c r="F12" s="198">
        <v>11567</v>
      </c>
      <c r="G12" s="11">
        <v>10695111.52</v>
      </c>
      <c r="H12" s="198">
        <v>47340</v>
      </c>
      <c r="I12" s="11">
        <v>59534237.539999999</v>
      </c>
      <c r="J12" s="198">
        <v>47036</v>
      </c>
      <c r="K12" s="11">
        <v>56276347.939999998</v>
      </c>
      <c r="L12" s="198">
        <v>105943</v>
      </c>
      <c r="M12" s="214">
        <v>126505697</v>
      </c>
      <c r="N12" s="384" t="s">
        <v>323</v>
      </c>
    </row>
    <row r="13" spans="1:14" ht="34.5" x14ac:dyDescent="0.35">
      <c r="A13" s="368">
        <v>4</v>
      </c>
      <c r="B13" s="200" t="s">
        <v>18</v>
      </c>
      <c r="C13" s="200" t="s">
        <v>317</v>
      </c>
      <c r="D13" s="212" t="s">
        <v>318</v>
      </c>
      <c r="E13" s="212" t="s">
        <v>318</v>
      </c>
      <c r="F13" s="198" t="s">
        <v>319</v>
      </c>
      <c r="G13" s="198">
        <v>124089</v>
      </c>
      <c r="H13" s="198" t="s">
        <v>320</v>
      </c>
      <c r="I13" s="198">
        <v>818988</v>
      </c>
      <c r="J13" s="212" t="s">
        <v>321</v>
      </c>
      <c r="K13" s="198">
        <v>11454</v>
      </c>
      <c r="L13" s="198" t="s">
        <v>322</v>
      </c>
      <c r="M13" s="201">
        <v>954531</v>
      </c>
      <c r="N13" s="385"/>
    </row>
    <row r="14" spans="1:14" ht="15" thickBot="1" x14ac:dyDescent="0.4">
      <c r="A14" s="369"/>
      <c r="B14" s="372"/>
      <c r="C14" s="372"/>
      <c r="D14" s="371"/>
      <c r="E14" s="371"/>
      <c r="F14" s="373"/>
      <c r="G14" s="373"/>
      <c r="H14" s="373"/>
      <c r="I14" s="373"/>
      <c r="J14" s="371"/>
      <c r="K14" s="373"/>
      <c r="L14" s="373"/>
      <c r="M14" s="141">
        <f>SUM(M12:M13)</f>
        <v>127460228</v>
      </c>
      <c r="N14" s="396" t="s">
        <v>226</v>
      </c>
    </row>
    <row r="15" spans="1:14" ht="14.5" customHeight="1" x14ac:dyDescent="0.35">
      <c r="A15" s="365" t="s">
        <v>5</v>
      </c>
      <c r="B15" s="366"/>
      <c r="C15" s="366"/>
      <c r="D15" s="366"/>
      <c r="E15" s="366"/>
      <c r="F15" s="366"/>
      <c r="G15" s="366"/>
      <c r="H15" s="366"/>
      <c r="I15" s="366"/>
      <c r="J15" s="366"/>
      <c r="K15" s="366"/>
      <c r="L15" s="366"/>
      <c r="M15" s="366"/>
      <c r="N15" s="367"/>
    </row>
    <row r="16" spans="1:14" ht="57.5" x14ac:dyDescent="0.35">
      <c r="A16" s="368">
        <v>5</v>
      </c>
      <c r="B16" s="200" t="s">
        <v>250</v>
      </c>
      <c r="C16" s="200" t="s">
        <v>324</v>
      </c>
      <c r="D16" s="218" t="s">
        <v>485</v>
      </c>
      <c r="E16" s="218" t="s">
        <v>485</v>
      </c>
      <c r="F16" s="202" t="s">
        <v>325</v>
      </c>
      <c r="G16" s="202" t="s">
        <v>325</v>
      </c>
      <c r="H16" s="202" t="s">
        <v>325</v>
      </c>
      <c r="I16" s="202" t="s">
        <v>325</v>
      </c>
      <c r="J16" s="202" t="s">
        <v>325</v>
      </c>
      <c r="K16" s="202" t="s">
        <v>325</v>
      </c>
      <c r="L16" s="212" t="s">
        <v>326</v>
      </c>
      <c r="M16" s="216">
        <v>11246.94</v>
      </c>
      <c r="N16" s="377" t="s">
        <v>528</v>
      </c>
    </row>
    <row r="17" spans="1:14" ht="69" x14ac:dyDescent="0.35">
      <c r="A17" s="368">
        <v>6</v>
      </c>
      <c r="B17" s="200" t="s">
        <v>327</v>
      </c>
      <c r="C17" s="200" t="s">
        <v>328</v>
      </c>
      <c r="D17" s="202" t="s">
        <v>325</v>
      </c>
      <c r="E17" s="202" t="s">
        <v>325</v>
      </c>
      <c r="F17" s="202" t="s">
        <v>325</v>
      </c>
      <c r="G17" s="202" t="s">
        <v>325</v>
      </c>
      <c r="H17" s="202" t="s">
        <v>325</v>
      </c>
      <c r="I17" s="202" t="s">
        <v>325</v>
      </c>
      <c r="J17" s="202" t="s">
        <v>325</v>
      </c>
      <c r="K17" s="202" t="s">
        <v>325</v>
      </c>
      <c r="L17" s="202" t="s">
        <v>329</v>
      </c>
      <c r="M17" s="202" t="s">
        <v>329</v>
      </c>
      <c r="N17" s="377" t="s">
        <v>330</v>
      </c>
    </row>
    <row r="18" spans="1:14" ht="92" x14ac:dyDescent="0.35">
      <c r="A18" s="368">
        <v>7</v>
      </c>
      <c r="B18" s="200" t="s">
        <v>331</v>
      </c>
      <c r="C18" s="200" t="s">
        <v>332</v>
      </c>
      <c r="D18" s="202" t="s">
        <v>325</v>
      </c>
      <c r="E18" s="202" t="s">
        <v>325</v>
      </c>
      <c r="F18" s="202" t="s">
        <v>325</v>
      </c>
      <c r="G18" s="202" t="s">
        <v>325</v>
      </c>
      <c r="H18" s="202" t="s">
        <v>325</v>
      </c>
      <c r="I18" s="202" t="s">
        <v>325</v>
      </c>
      <c r="J18" s="202" t="s">
        <v>325</v>
      </c>
      <c r="K18" s="202" t="s">
        <v>325</v>
      </c>
      <c r="L18" s="202" t="s">
        <v>329</v>
      </c>
      <c r="M18" s="202" t="s">
        <v>329</v>
      </c>
      <c r="N18" s="377" t="s">
        <v>333</v>
      </c>
    </row>
    <row r="19" spans="1:14" ht="57.5" x14ac:dyDescent="0.35">
      <c r="A19" s="368">
        <v>8</v>
      </c>
      <c r="B19" s="200" t="s">
        <v>251</v>
      </c>
      <c r="C19" s="200" t="s">
        <v>334</v>
      </c>
      <c r="D19" s="202" t="s">
        <v>325</v>
      </c>
      <c r="E19" s="202" t="s">
        <v>325</v>
      </c>
      <c r="F19" s="202" t="s">
        <v>325</v>
      </c>
      <c r="G19" s="202" t="s">
        <v>325</v>
      </c>
      <c r="H19" s="202" t="s">
        <v>325</v>
      </c>
      <c r="I19" s="202" t="s">
        <v>325</v>
      </c>
      <c r="J19" s="202" t="s">
        <v>325</v>
      </c>
      <c r="K19" s="202" t="s">
        <v>325</v>
      </c>
      <c r="L19" s="202" t="s">
        <v>329</v>
      </c>
      <c r="M19" s="202" t="s">
        <v>329</v>
      </c>
      <c r="N19" s="377" t="s">
        <v>335</v>
      </c>
    </row>
    <row r="20" spans="1:14" ht="115" x14ac:dyDescent="0.35">
      <c r="A20" s="368">
        <v>9</v>
      </c>
      <c r="B20" s="200" t="s">
        <v>19</v>
      </c>
      <c r="C20" s="200" t="s">
        <v>336</v>
      </c>
      <c r="D20" s="202" t="s">
        <v>325</v>
      </c>
      <c r="E20" s="202" t="s">
        <v>325</v>
      </c>
      <c r="F20" s="202" t="s">
        <v>325</v>
      </c>
      <c r="G20" s="202" t="s">
        <v>325</v>
      </c>
      <c r="H20" s="202" t="s">
        <v>325</v>
      </c>
      <c r="I20" s="202" t="s">
        <v>325</v>
      </c>
      <c r="J20" s="202" t="s">
        <v>325</v>
      </c>
      <c r="K20" s="202" t="s">
        <v>325</v>
      </c>
      <c r="L20" s="202" t="s">
        <v>329</v>
      </c>
      <c r="M20" s="202" t="s">
        <v>329</v>
      </c>
      <c r="N20" s="377" t="s">
        <v>337</v>
      </c>
    </row>
    <row r="21" spans="1:14" ht="69" x14ac:dyDescent="0.35">
      <c r="A21" s="368">
        <v>10</v>
      </c>
      <c r="B21" s="200" t="s">
        <v>133</v>
      </c>
      <c r="C21" s="200" t="s">
        <v>338</v>
      </c>
      <c r="D21" s="202" t="s">
        <v>325</v>
      </c>
      <c r="E21" s="202" t="s">
        <v>325</v>
      </c>
      <c r="F21" s="202" t="s">
        <v>325</v>
      </c>
      <c r="G21" s="202" t="s">
        <v>325</v>
      </c>
      <c r="H21" s="202" t="s">
        <v>325</v>
      </c>
      <c r="I21" s="202" t="s">
        <v>325</v>
      </c>
      <c r="J21" s="202" t="s">
        <v>325</v>
      </c>
      <c r="K21" s="202" t="s">
        <v>325</v>
      </c>
      <c r="L21" s="215">
        <v>48</v>
      </c>
      <c r="M21" s="215" t="s">
        <v>329</v>
      </c>
      <c r="N21" s="377" t="s">
        <v>339</v>
      </c>
    </row>
    <row r="22" spans="1:14" ht="46" x14ac:dyDescent="0.35">
      <c r="A22" s="368">
        <v>11</v>
      </c>
      <c r="B22" s="200" t="s">
        <v>37</v>
      </c>
      <c r="C22" s="200" t="s">
        <v>340</v>
      </c>
      <c r="D22" s="202" t="s">
        <v>325</v>
      </c>
      <c r="E22" s="202" t="s">
        <v>325</v>
      </c>
      <c r="F22" s="202" t="s">
        <v>325</v>
      </c>
      <c r="G22" s="202" t="s">
        <v>325</v>
      </c>
      <c r="H22" s="202" t="s">
        <v>325</v>
      </c>
      <c r="I22" s="202" t="s">
        <v>325</v>
      </c>
      <c r="J22" s="202" t="s">
        <v>325</v>
      </c>
      <c r="K22" s="202" t="s">
        <v>325</v>
      </c>
      <c r="L22" s="215">
        <v>22</v>
      </c>
      <c r="M22" s="215">
        <v>75.23</v>
      </c>
      <c r="N22" s="377" t="s">
        <v>339</v>
      </c>
    </row>
    <row r="23" spans="1:14" ht="46" x14ac:dyDescent="0.35">
      <c r="A23" s="368">
        <v>12</v>
      </c>
      <c r="B23" s="217" t="s">
        <v>39</v>
      </c>
      <c r="C23" s="217" t="s">
        <v>341</v>
      </c>
      <c r="D23" s="202" t="s">
        <v>325</v>
      </c>
      <c r="E23" s="202" t="s">
        <v>325</v>
      </c>
      <c r="F23" s="202" t="s">
        <v>325</v>
      </c>
      <c r="G23" s="202" t="s">
        <v>325</v>
      </c>
      <c r="H23" s="202" t="s">
        <v>325</v>
      </c>
      <c r="I23" s="202" t="s">
        <v>325</v>
      </c>
      <c r="J23" s="202" t="s">
        <v>325</v>
      </c>
      <c r="K23" s="202" t="s">
        <v>325</v>
      </c>
      <c r="L23" s="202" t="s">
        <v>329</v>
      </c>
      <c r="M23" s="202" t="s">
        <v>329</v>
      </c>
      <c r="N23" s="377"/>
    </row>
    <row r="24" spans="1:14" ht="46" x14ac:dyDescent="0.35">
      <c r="A24" s="368">
        <v>13</v>
      </c>
      <c r="B24" s="203" t="s">
        <v>58</v>
      </c>
      <c r="C24" s="203" t="s">
        <v>342</v>
      </c>
      <c r="D24" s="215" t="s">
        <v>325</v>
      </c>
      <c r="E24" s="215" t="s">
        <v>325</v>
      </c>
      <c r="F24" s="215" t="s">
        <v>325</v>
      </c>
      <c r="G24" s="215" t="s">
        <v>325</v>
      </c>
      <c r="H24" s="215" t="s">
        <v>325</v>
      </c>
      <c r="I24" s="215" t="s">
        <v>325</v>
      </c>
      <c r="J24" s="215" t="s">
        <v>325</v>
      </c>
      <c r="K24" s="215" t="s">
        <v>325</v>
      </c>
      <c r="L24" s="215" t="s">
        <v>329</v>
      </c>
      <c r="M24" s="215" t="s">
        <v>329</v>
      </c>
      <c r="N24" s="378"/>
    </row>
    <row r="25" spans="1:14" ht="15" thickBot="1" x14ac:dyDescent="0.4">
      <c r="A25" s="369"/>
      <c r="B25" s="379"/>
      <c r="C25" s="379"/>
      <c r="D25" s="380"/>
      <c r="E25" s="380"/>
      <c r="F25" s="380"/>
      <c r="G25" s="380"/>
      <c r="H25" s="380"/>
      <c r="I25" s="380"/>
      <c r="J25" s="380"/>
      <c r="K25" s="380"/>
      <c r="L25" s="380"/>
      <c r="M25" s="397">
        <f>SUM(M16:M24)</f>
        <v>11322.17</v>
      </c>
      <c r="N25" s="398" t="s">
        <v>228</v>
      </c>
    </row>
    <row r="26" spans="1:14" ht="14.5" customHeight="1" x14ac:dyDescent="0.35">
      <c r="A26" s="365" t="s">
        <v>2</v>
      </c>
      <c r="B26" s="366"/>
      <c r="C26" s="366"/>
      <c r="D26" s="366"/>
      <c r="E26" s="366"/>
      <c r="F26" s="366"/>
      <c r="G26" s="366"/>
      <c r="H26" s="366"/>
      <c r="I26" s="366"/>
      <c r="J26" s="366"/>
      <c r="K26" s="366"/>
      <c r="L26" s="366"/>
      <c r="M26" s="366"/>
      <c r="N26" s="367"/>
    </row>
    <row r="27" spans="1:14" ht="46" x14ac:dyDescent="0.35">
      <c r="A27" s="368">
        <v>14</v>
      </c>
      <c r="B27" s="200" t="s">
        <v>343</v>
      </c>
      <c r="C27" s="217" t="s">
        <v>21</v>
      </c>
      <c r="D27" s="212">
        <v>292</v>
      </c>
      <c r="E27" s="212" t="s">
        <v>344</v>
      </c>
      <c r="F27" s="218" t="s">
        <v>485</v>
      </c>
      <c r="G27" s="218" t="s">
        <v>485</v>
      </c>
      <c r="H27" s="218" t="s">
        <v>485</v>
      </c>
      <c r="I27" s="218" t="s">
        <v>485</v>
      </c>
      <c r="J27" s="218" t="s">
        <v>485</v>
      </c>
      <c r="K27" s="218" t="s">
        <v>485</v>
      </c>
      <c r="L27" s="212">
        <v>292</v>
      </c>
      <c r="M27" s="214">
        <v>852724</v>
      </c>
      <c r="N27" s="386"/>
    </row>
    <row r="28" spans="1:14" ht="57.5" x14ac:dyDescent="0.35">
      <c r="A28" s="368">
        <v>15</v>
      </c>
      <c r="B28" s="200" t="s">
        <v>345</v>
      </c>
      <c r="C28" s="200" t="s">
        <v>406</v>
      </c>
      <c r="D28" s="218" t="s">
        <v>485</v>
      </c>
      <c r="E28" s="218" t="s">
        <v>485</v>
      </c>
      <c r="F28" s="212" t="s">
        <v>325</v>
      </c>
      <c r="G28" s="212" t="s">
        <v>325</v>
      </c>
      <c r="H28" s="212" t="s">
        <v>325</v>
      </c>
      <c r="I28" s="212" t="s">
        <v>325</v>
      </c>
      <c r="J28" s="218" t="s">
        <v>485</v>
      </c>
      <c r="K28" s="218" t="s">
        <v>485</v>
      </c>
      <c r="L28" s="212">
        <v>2</v>
      </c>
      <c r="M28" s="214">
        <v>2189.19</v>
      </c>
      <c r="N28" s="386"/>
    </row>
    <row r="29" spans="1:14" ht="57.5" x14ac:dyDescent="0.35">
      <c r="A29" s="368">
        <v>16</v>
      </c>
      <c r="B29" s="200" t="s">
        <v>346</v>
      </c>
      <c r="C29" s="200" t="s">
        <v>407</v>
      </c>
      <c r="D29" s="218" t="s">
        <v>485</v>
      </c>
      <c r="E29" s="218" t="s">
        <v>485</v>
      </c>
      <c r="F29" s="212" t="s">
        <v>325</v>
      </c>
      <c r="G29" s="212" t="s">
        <v>325</v>
      </c>
      <c r="H29" s="212" t="s">
        <v>325</v>
      </c>
      <c r="I29" s="212" t="s">
        <v>325</v>
      </c>
      <c r="J29" s="218" t="s">
        <v>485</v>
      </c>
      <c r="K29" s="218" t="s">
        <v>485</v>
      </c>
      <c r="L29" s="212" t="s">
        <v>347</v>
      </c>
      <c r="M29" s="212" t="s">
        <v>347</v>
      </c>
      <c r="N29" s="386"/>
    </row>
    <row r="30" spans="1:14" ht="69" x14ac:dyDescent="0.35">
      <c r="A30" s="368">
        <v>17</v>
      </c>
      <c r="B30" s="200" t="s">
        <v>348</v>
      </c>
      <c r="C30" s="200" t="s">
        <v>408</v>
      </c>
      <c r="D30" s="218" t="s">
        <v>485</v>
      </c>
      <c r="E30" s="218" t="s">
        <v>485</v>
      </c>
      <c r="F30" s="212" t="s">
        <v>325</v>
      </c>
      <c r="G30" s="212" t="s">
        <v>325</v>
      </c>
      <c r="H30" s="212" t="s">
        <v>325</v>
      </c>
      <c r="I30" s="212" t="s">
        <v>325</v>
      </c>
      <c r="J30" s="218" t="s">
        <v>485</v>
      </c>
      <c r="K30" s="218" t="s">
        <v>485</v>
      </c>
      <c r="L30" s="212">
        <v>50</v>
      </c>
      <c r="M30" s="204">
        <v>117063.9</v>
      </c>
      <c r="N30" s="386"/>
    </row>
    <row r="31" spans="1:14" ht="80.5" x14ac:dyDescent="0.35">
      <c r="A31" s="368">
        <v>18</v>
      </c>
      <c r="B31" s="200" t="s">
        <v>40</v>
      </c>
      <c r="C31" s="200" t="s">
        <v>349</v>
      </c>
      <c r="D31" s="218" t="s">
        <v>485</v>
      </c>
      <c r="E31" s="218" t="s">
        <v>485</v>
      </c>
      <c r="F31" s="212">
        <v>5</v>
      </c>
      <c r="G31" s="177" t="s">
        <v>350</v>
      </c>
      <c r="H31" s="212" t="s">
        <v>351</v>
      </c>
      <c r="I31" s="177" t="s">
        <v>352</v>
      </c>
      <c r="J31" s="177"/>
      <c r="K31" s="212"/>
      <c r="L31" s="212">
        <v>35</v>
      </c>
      <c r="M31" s="216">
        <v>498.05</v>
      </c>
      <c r="N31" s="383" t="s">
        <v>353</v>
      </c>
    </row>
    <row r="32" spans="1:14" ht="15" thickBot="1" x14ac:dyDescent="0.4">
      <c r="A32" s="369"/>
      <c r="B32" s="372"/>
      <c r="C32" s="372"/>
      <c r="D32" s="371"/>
      <c r="E32" s="371"/>
      <c r="F32" s="371"/>
      <c r="G32" s="376"/>
      <c r="H32" s="371"/>
      <c r="I32" s="376"/>
      <c r="J32" s="376"/>
      <c r="K32" s="371"/>
      <c r="L32" s="371"/>
      <c r="M32" s="141">
        <f>SUM(M27:M31)</f>
        <v>972475.14</v>
      </c>
      <c r="N32" s="399" t="s">
        <v>230</v>
      </c>
    </row>
    <row r="33" spans="1:14" ht="14.5" customHeight="1" x14ac:dyDescent="0.35">
      <c r="A33" s="365" t="s">
        <v>8</v>
      </c>
      <c r="B33" s="366"/>
      <c r="C33" s="366"/>
      <c r="D33" s="366"/>
      <c r="E33" s="366"/>
      <c r="F33" s="366"/>
      <c r="G33" s="366"/>
      <c r="H33" s="366"/>
      <c r="I33" s="366"/>
      <c r="J33" s="366"/>
      <c r="K33" s="366"/>
      <c r="L33" s="366"/>
      <c r="M33" s="366"/>
      <c r="N33" s="367"/>
    </row>
    <row r="34" spans="1:14" ht="162" x14ac:dyDescent="0.35">
      <c r="A34" s="368">
        <v>19</v>
      </c>
      <c r="B34" s="200" t="s">
        <v>48</v>
      </c>
      <c r="C34" s="200" t="s">
        <v>354</v>
      </c>
      <c r="D34" s="212" t="s">
        <v>325</v>
      </c>
      <c r="E34" s="212" t="s">
        <v>325</v>
      </c>
      <c r="F34" s="212" t="s">
        <v>325</v>
      </c>
      <c r="G34" s="212" t="s">
        <v>325</v>
      </c>
      <c r="H34" s="212" t="s">
        <v>325</v>
      </c>
      <c r="I34" s="212" t="s">
        <v>325</v>
      </c>
      <c r="J34" s="212" t="s">
        <v>325</v>
      </c>
      <c r="K34" s="212" t="s">
        <v>325</v>
      </c>
      <c r="L34" s="212" t="s">
        <v>325</v>
      </c>
      <c r="M34" s="216" t="s">
        <v>325</v>
      </c>
      <c r="N34" s="374" t="s">
        <v>355</v>
      </c>
    </row>
    <row r="35" spans="1:14" ht="93" x14ac:dyDescent="0.35">
      <c r="A35" s="368">
        <v>20</v>
      </c>
      <c r="B35" s="200" t="s">
        <v>49</v>
      </c>
      <c r="C35" s="200" t="s">
        <v>29</v>
      </c>
      <c r="D35" s="212" t="s">
        <v>325</v>
      </c>
      <c r="E35" s="212" t="s">
        <v>325</v>
      </c>
      <c r="F35" s="212" t="s">
        <v>325</v>
      </c>
      <c r="G35" s="212" t="s">
        <v>325</v>
      </c>
      <c r="H35" s="212" t="s">
        <v>325</v>
      </c>
      <c r="I35" s="212" t="s">
        <v>325</v>
      </c>
      <c r="J35" s="218" t="s">
        <v>485</v>
      </c>
      <c r="K35" s="218" t="s">
        <v>485</v>
      </c>
      <c r="L35" s="212" t="s">
        <v>325</v>
      </c>
      <c r="M35" s="216" t="s">
        <v>325</v>
      </c>
      <c r="N35" s="374" t="s">
        <v>356</v>
      </c>
    </row>
    <row r="36" spans="1:14" ht="92" x14ac:dyDescent="0.35">
      <c r="A36" s="368">
        <v>21</v>
      </c>
      <c r="B36" s="200" t="s">
        <v>357</v>
      </c>
      <c r="C36" s="200" t="s">
        <v>358</v>
      </c>
      <c r="D36" s="212" t="s">
        <v>325</v>
      </c>
      <c r="E36" s="212" t="s">
        <v>325</v>
      </c>
      <c r="F36" s="212" t="s">
        <v>325</v>
      </c>
      <c r="G36" s="212" t="s">
        <v>325</v>
      </c>
      <c r="H36" s="212" t="s">
        <v>325</v>
      </c>
      <c r="I36" s="212" t="s">
        <v>325</v>
      </c>
      <c r="J36" s="212" t="s">
        <v>325</v>
      </c>
      <c r="K36" s="212" t="s">
        <v>325</v>
      </c>
      <c r="L36" s="212">
        <v>534</v>
      </c>
      <c r="M36" s="214">
        <v>1602</v>
      </c>
      <c r="N36" s="120" t="s">
        <v>359</v>
      </c>
    </row>
    <row r="37" spans="1:14" ht="150.5" x14ac:dyDescent="0.35">
      <c r="A37" s="368">
        <v>22</v>
      </c>
      <c r="B37" s="200" t="s">
        <v>50</v>
      </c>
      <c r="C37" s="200" t="s">
        <v>360</v>
      </c>
      <c r="D37" s="212" t="s">
        <v>325</v>
      </c>
      <c r="E37" s="212" t="s">
        <v>325</v>
      </c>
      <c r="F37" s="212" t="s">
        <v>325</v>
      </c>
      <c r="G37" s="212" t="s">
        <v>325</v>
      </c>
      <c r="H37" s="212" t="s">
        <v>325</v>
      </c>
      <c r="I37" s="212" t="s">
        <v>325</v>
      </c>
      <c r="J37" s="218" t="s">
        <v>485</v>
      </c>
      <c r="K37" s="218" t="s">
        <v>485</v>
      </c>
      <c r="L37" s="212" t="s">
        <v>325</v>
      </c>
      <c r="M37" s="216" t="s">
        <v>325</v>
      </c>
      <c r="N37" s="374" t="s">
        <v>361</v>
      </c>
    </row>
    <row r="38" spans="1:14" ht="81.5" x14ac:dyDescent="0.35">
      <c r="A38" s="368">
        <v>23</v>
      </c>
      <c r="B38" s="200" t="s">
        <v>47</v>
      </c>
      <c r="C38" s="200" t="s">
        <v>362</v>
      </c>
      <c r="D38" s="212">
        <v>42</v>
      </c>
      <c r="E38" s="212">
        <v>75</v>
      </c>
      <c r="F38" s="212" t="s">
        <v>325</v>
      </c>
      <c r="G38" s="212" t="s">
        <v>325</v>
      </c>
      <c r="H38" s="212" t="s">
        <v>325</v>
      </c>
      <c r="I38" s="212" t="s">
        <v>325</v>
      </c>
      <c r="J38" s="218" t="s">
        <v>485</v>
      </c>
      <c r="K38" s="218" t="s">
        <v>485</v>
      </c>
      <c r="L38" s="212">
        <v>42</v>
      </c>
      <c r="M38" s="216">
        <v>75</v>
      </c>
      <c r="N38" s="374" t="s">
        <v>363</v>
      </c>
    </row>
    <row r="39" spans="1:14" ht="150.5" x14ac:dyDescent="0.35">
      <c r="A39" s="368">
        <v>24</v>
      </c>
      <c r="B39" s="200" t="s">
        <v>51</v>
      </c>
      <c r="C39" s="200" t="s">
        <v>364</v>
      </c>
      <c r="D39" s="212">
        <v>110</v>
      </c>
      <c r="E39" s="212">
        <v>186</v>
      </c>
      <c r="F39" s="212" t="s">
        <v>365</v>
      </c>
      <c r="G39" s="212" t="s">
        <v>365</v>
      </c>
      <c r="H39" s="212" t="s">
        <v>366</v>
      </c>
      <c r="I39" s="11">
        <v>2364</v>
      </c>
      <c r="J39" s="218" t="s">
        <v>485</v>
      </c>
      <c r="K39" s="218" t="s">
        <v>485</v>
      </c>
      <c r="L39" s="212">
        <v>633</v>
      </c>
      <c r="M39" s="214">
        <v>2550</v>
      </c>
      <c r="N39" s="374" t="s">
        <v>367</v>
      </c>
    </row>
    <row r="40" spans="1:14" ht="139" x14ac:dyDescent="0.35">
      <c r="A40" s="368">
        <v>25</v>
      </c>
      <c r="B40" s="200" t="s">
        <v>56</v>
      </c>
      <c r="C40" s="200" t="s">
        <v>368</v>
      </c>
      <c r="D40" s="212">
        <v>46</v>
      </c>
      <c r="E40" s="212">
        <v>118.5</v>
      </c>
      <c r="F40" s="212" t="s">
        <v>365</v>
      </c>
      <c r="G40" s="212" t="s">
        <v>365</v>
      </c>
      <c r="H40" s="212" t="s">
        <v>369</v>
      </c>
      <c r="I40" s="212">
        <v>20432</v>
      </c>
      <c r="J40" s="218" t="s">
        <v>485</v>
      </c>
      <c r="K40" s="218" t="s">
        <v>485</v>
      </c>
      <c r="L40" s="212">
        <v>1702</v>
      </c>
      <c r="M40" s="214">
        <v>20550.5</v>
      </c>
      <c r="N40" s="387" t="s">
        <v>370</v>
      </c>
    </row>
    <row r="41" spans="1:14" ht="162" x14ac:dyDescent="0.35">
      <c r="A41" s="368">
        <v>26</v>
      </c>
      <c r="B41" s="200" t="s">
        <v>52</v>
      </c>
      <c r="C41" s="200" t="s">
        <v>371</v>
      </c>
      <c r="D41" s="212" t="s">
        <v>325</v>
      </c>
      <c r="E41" s="212" t="s">
        <v>325</v>
      </c>
      <c r="F41" s="212" t="s">
        <v>325</v>
      </c>
      <c r="G41" s="212" t="s">
        <v>325</v>
      </c>
      <c r="H41" s="212" t="s">
        <v>325</v>
      </c>
      <c r="I41" s="212" t="s">
        <v>325</v>
      </c>
      <c r="J41" s="212">
        <v>697</v>
      </c>
      <c r="K41" s="11">
        <v>2474.66</v>
      </c>
      <c r="L41" s="212">
        <v>697</v>
      </c>
      <c r="M41" s="11">
        <v>2474.66</v>
      </c>
      <c r="N41" s="387" t="s">
        <v>529</v>
      </c>
    </row>
    <row r="42" spans="1:14" ht="80.5" x14ac:dyDescent="0.35">
      <c r="A42" s="368">
        <v>27</v>
      </c>
      <c r="B42" s="200" t="s">
        <v>53</v>
      </c>
      <c r="C42" s="200" t="s">
        <v>372</v>
      </c>
      <c r="D42" s="212" t="s">
        <v>325</v>
      </c>
      <c r="E42" s="212" t="s">
        <v>325</v>
      </c>
      <c r="F42" s="212" t="s">
        <v>325</v>
      </c>
      <c r="G42" s="212" t="s">
        <v>325</v>
      </c>
      <c r="H42" s="212" t="s">
        <v>325</v>
      </c>
      <c r="I42" s="212" t="s">
        <v>325</v>
      </c>
      <c r="J42" s="218" t="s">
        <v>485</v>
      </c>
      <c r="K42" s="218" t="s">
        <v>485</v>
      </c>
      <c r="L42" s="212" t="s">
        <v>325</v>
      </c>
      <c r="M42" s="216" t="s">
        <v>325</v>
      </c>
      <c r="N42" s="386"/>
    </row>
    <row r="43" spans="1:14" ht="69" x14ac:dyDescent="0.35">
      <c r="A43" s="368">
        <v>28</v>
      </c>
      <c r="B43" s="200" t="s">
        <v>30</v>
      </c>
      <c r="C43" s="200" t="s">
        <v>409</v>
      </c>
      <c r="D43" s="212" t="s">
        <v>325</v>
      </c>
      <c r="E43" s="212" t="s">
        <v>325</v>
      </c>
      <c r="F43" s="212" t="s">
        <v>325</v>
      </c>
      <c r="G43" s="212" t="s">
        <v>325</v>
      </c>
      <c r="H43" s="212" t="s">
        <v>325</v>
      </c>
      <c r="I43" s="212" t="s">
        <v>325</v>
      </c>
      <c r="J43" s="218" t="s">
        <v>485</v>
      </c>
      <c r="K43" s="218" t="s">
        <v>485</v>
      </c>
      <c r="L43" s="212">
        <v>469</v>
      </c>
      <c r="M43" s="214">
        <v>6037.18</v>
      </c>
      <c r="N43" s="387" t="s">
        <v>373</v>
      </c>
    </row>
    <row r="44" spans="1:14" ht="92" x14ac:dyDescent="0.35">
      <c r="A44" s="368">
        <v>29</v>
      </c>
      <c r="B44" s="200" t="s">
        <v>252</v>
      </c>
      <c r="C44" s="200" t="s">
        <v>374</v>
      </c>
      <c r="D44" s="212" t="s">
        <v>325</v>
      </c>
      <c r="E44" s="212" t="s">
        <v>325</v>
      </c>
      <c r="F44" s="212" t="s">
        <v>325</v>
      </c>
      <c r="G44" s="212" t="s">
        <v>325</v>
      </c>
      <c r="H44" s="212" t="s">
        <v>325</v>
      </c>
      <c r="I44" s="212" t="s">
        <v>325</v>
      </c>
      <c r="J44" s="212" t="s">
        <v>325</v>
      </c>
      <c r="K44" s="212" t="s">
        <v>325</v>
      </c>
      <c r="L44" s="212" t="s">
        <v>325</v>
      </c>
      <c r="M44" s="212" t="s">
        <v>325</v>
      </c>
      <c r="N44" s="386"/>
    </row>
    <row r="45" spans="1:14" ht="15" thickBot="1" x14ac:dyDescent="0.4">
      <c r="A45" s="369"/>
      <c r="B45" s="372"/>
      <c r="C45" s="372"/>
      <c r="D45" s="371"/>
      <c r="E45" s="371"/>
      <c r="F45" s="371"/>
      <c r="G45" s="371"/>
      <c r="H45" s="371"/>
      <c r="I45" s="371"/>
      <c r="J45" s="371"/>
      <c r="K45" s="371"/>
      <c r="L45" s="371"/>
      <c r="M45" s="400">
        <f>SUM(M34:M44)</f>
        <v>33289.339999999997</v>
      </c>
      <c r="N45" s="399" t="s">
        <v>234</v>
      </c>
    </row>
    <row r="46" spans="1:14" ht="14.5" customHeight="1" x14ac:dyDescent="0.35">
      <c r="A46" s="365" t="s">
        <v>3</v>
      </c>
      <c r="B46" s="366"/>
      <c r="C46" s="366"/>
      <c r="D46" s="366"/>
      <c r="E46" s="366"/>
      <c r="F46" s="366"/>
      <c r="G46" s="366"/>
      <c r="H46" s="366"/>
      <c r="I46" s="366"/>
      <c r="J46" s="366"/>
      <c r="K46" s="366"/>
      <c r="L46" s="366"/>
      <c r="M46" s="366"/>
      <c r="N46" s="367"/>
    </row>
    <row r="47" spans="1:14" ht="69" x14ac:dyDescent="0.35">
      <c r="A47" s="368">
        <v>30</v>
      </c>
      <c r="B47" s="203" t="s">
        <v>375</v>
      </c>
      <c r="C47" s="205" t="s">
        <v>376</v>
      </c>
      <c r="D47" s="212" t="s">
        <v>325</v>
      </c>
      <c r="E47" s="212" t="s">
        <v>325</v>
      </c>
      <c r="F47" s="212" t="s">
        <v>325</v>
      </c>
      <c r="G47" s="212" t="s">
        <v>325</v>
      </c>
      <c r="H47" s="212" t="s">
        <v>325</v>
      </c>
      <c r="I47" s="212" t="s">
        <v>325</v>
      </c>
      <c r="J47" s="218" t="s">
        <v>485</v>
      </c>
      <c r="K47" s="218" t="s">
        <v>485</v>
      </c>
      <c r="L47" s="168">
        <v>14850301</v>
      </c>
      <c r="M47" s="213">
        <v>18317806.859999999</v>
      </c>
      <c r="N47" s="381" t="s">
        <v>377</v>
      </c>
    </row>
    <row r="48" spans="1:14" ht="126.5" x14ac:dyDescent="0.35">
      <c r="A48" s="368">
        <v>31</v>
      </c>
      <c r="B48" s="200" t="s">
        <v>295</v>
      </c>
      <c r="C48" s="217" t="s">
        <v>22</v>
      </c>
      <c r="D48" s="212" t="s">
        <v>325</v>
      </c>
      <c r="E48" s="212" t="s">
        <v>325</v>
      </c>
      <c r="F48" s="212">
        <v>2740</v>
      </c>
      <c r="G48" s="212" t="s">
        <v>325</v>
      </c>
      <c r="H48" s="212" t="s">
        <v>325</v>
      </c>
      <c r="I48" s="212" t="s">
        <v>325</v>
      </c>
      <c r="J48" s="212" t="s">
        <v>325</v>
      </c>
      <c r="K48" s="212" t="s">
        <v>325</v>
      </c>
      <c r="L48" s="198">
        <v>2774</v>
      </c>
      <c r="M48" s="216"/>
      <c r="N48" s="381" t="s">
        <v>378</v>
      </c>
    </row>
    <row r="49" spans="1:14" ht="138" x14ac:dyDescent="0.35">
      <c r="A49" s="368">
        <v>32</v>
      </c>
      <c r="B49" s="200" t="s">
        <v>55</v>
      </c>
      <c r="C49" s="217" t="s">
        <v>379</v>
      </c>
      <c r="D49" s="212" t="s">
        <v>325</v>
      </c>
      <c r="E49" s="212" t="s">
        <v>325</v>
      </c>
      <c r="F49" s="212" t="s">
        <v>325</v>
      </c>
      <c r="G49" s="212" t="s">
        <v>325</v>
      </c>
      <c r="H49" s="212" t="s">
        <v>325</v>
      </c>
      <c r="I49" s="212" t="s">
        <v>325</v>
      </c>
      <c r="J49" s="212" t="s">
        <v>325</v>
      </c>
      <c r="K49" s="212" t="s">
        <v>325</v>
      </c>
      <c r="L49" s="198">
        <v>53496</v>
      </c>
      <c r="M49" s="11">
        <v>6588111.1799999997</v>
      </c>
      <c r="N49" s="386"/>
    </row>
    <row r="50" spans="1:14" ht="80.5" x14ac:dyDescent="0.35">
      <c r="A50" s="368">
        <v>33</v>
      </c>
      <c r="B50" s="200" t="s">
        <v>35</v>
      </c>
      <c r="C50" s="217" t="s">
        <v>380</v>
      </c>
      <c r="D50" s="212" t="s">
        <v>325</v>
      </c>
      <c r="E50" s="212" t="s">
        <v>325</v>
      </c>
      <c r="F50" s="212" t="s">
        <v>325</v>
      </c>
      <c r="G50" s="212" t="s">
        <v>325</v>
      </c>
      <c r="H50" s="212" t="s">
        <v>325</v>
      </c>
      <c r="I50" s="212" t="s">
        <v>325</v>
      </c>
      <c r="J50" s="212" t="s">
        <v>325</v>
      </c>
      <c r="K50" s="212" t="s">
        <v>325</v>
      </c>
      <c r="L50" s="198">
        <v>2984</v>
      </c>
      <c r="M50" s="214">
        <v>7443.34</v>
      </c>
      <c r="N50" s="386"/>
    </row>
    <row r="51" spans="1:14" ht="57.5" x14ac:dyDescent="0.35">
      <c r="A51" s="368">
        <v>34</v>
      </c>
      <c r="B51" s="200" t="s">
        <v>33</v>
      </c>
      <c r="C51" s="217" t="s">
        <v>380</v>
      </c>
      <c r="D51" s="212" t="s">
        <v>325</v>
      </c>
      <c r="E51" s="212" t="s">
        <v>325</v>
      </c>
      <c r="F51" s="212" t="s">
        <v>325</v>
      </c>
      <c r="G51" s="212" t="s">
        <v>325</v>
      </c>
      <c r="H51" s="212" t="s">
        <v>325</v>
      </c>
      <c r="I51" s="212" t="s">
        <v>325</v>
      </c>
      <c r="J51" s="212" t="s">
        <v>325</v>
      </c>
      <c r="K51" s="212" t="s">
        <v>325</v>
      </c>
      <c r="L51" s="212">
        <v>75</v>
      </c>
      <c r="M51" s="214">
        <v>1131.68</v>
      </c>
      <c r="N51" s="381" t="s">
        <v>381</v>
      </c>
    </row>
    <row r="52" spans="1:14" ht="80.5" x14ac:dyDescent="0.35">
      <c r="A52" s="368">
        <v>35</v>
      </c>
      <c r="B52" s="200" t="s">
        <v>34</v>
      </c>
      <c r="C52" s="217" t="s">
        <v>380</v>
      </c>
      <c r="D52" s="212" t="s">
        <v>325</v>
      </c>
      <c r="E52" s="212" t="s">
        <v>325</v>
      </c>
      <c r="F52" s="212" t="s">
        <v>325</v>
      </c>
      <c r="G52" s="212" t="s">
        <v>325</v>
      </c>
      <c r="H52" s="212" t="s">
        <v>325</v>
      </c>
      <c r="I52" s="212" t="s">
        <v>325</v>
      </c>
      <c r="J52" s="212" t="s">
        <v>325</v>
      </c>
      <c r="K52" s="212" t="s">
        <v>325</v>
      </c>
      <c r="L52" s="198">
        <v>2984</v>
      </c>
      <c r="M52" s="214">
        <v>63987.01</v>
      </c>
      <c r="N52" s="386"/>
    </row>
    <row r="53" spans="1:14" ht="69" x14ac:dyDescent="0.35">
      <c r="A53" s="368">
        <v>36</v>
      </c>
      <c r="B53" s="200" t="s">
        <v>36</v>
      </c>
      <c r="C53" s="217" t="s">
        <v>380</v>
      </c>
      <c r="D53" s="212" t="s">
        <v>325</v>
      </c>
      <c r="E53" s="212" t="s">
        <v>325</v>
      </c>
      <c r="F53" s="212" t="s">
        <v>325</v>
      </c>
      <c r="G53" s="212" t="s">
        <v>325</v>
      </c>
      <c r="H53" s="212" t="s">
        <v>325</v>
      </c>
      <c r="I53" s="212" t="s">
        <v>325</v>
      </c>
      <c r="J53" s="212" t="s">
        <v>325</v>
      </c>
      <c r="K53" s="212" t="s">
        <v>325</v>
      </c>
      <c r="L53" s="212">
        <v>16</v>
      </c>
      <c r="M53" s="216">
        <v>818.24</v>
      </c>
      <c r="N53" s="386"/>
    </row>
    <row r="54" spans="1:14" ht="15" thickBot="1" x14ac:dyDescent="0.4">
      <c r="A54" s="369"/>
      <c r="B54" s="372"/>
      <c r="C54" s="370"/>
      <c r="D54" s="371"/>
      <c r="E54" s="371"/>
      <c r="F54" s="371"/>
      <c r="G54" s="371"/>
      <c r="H54" s="371"/>
      <c r="I54" s="371"/>
      <c r="J54" s="371"/>
      <c r="K54" s="371"/>
      <c r="L54" s="371"/>
      <c r="M54" s="141">
        <f>SUM(M47:M53)</f>
        <v>24979298.309999999</v>
      </c>
      <c r="N54" s="399" t="s">
        <v>237</v>
      </c>
    </row>
    <row r="55" spans="1:14" ht="14.5" customHeight="1" x14ac:dyDescent="0.35">
      <c r="A55" s="365" t="s">
        <v>6</v>
      </c>
      <c r="B55" s="366"/>
      <c r="C55" s="366"/>
      <c r="D55" s="366"/>
      <c r="E55" s="366"/>
      <c r="F55" s="366"/>
      <c r="G55" s="366"/>
      <c r="H55" s="366"/>
      <c r="I55" s="366"/>
      <c r="J55" s="366"/>
      <c r="K55" s="366"/>
      <c r="L55" s="366"/>
      <c r="M55" s="366"/>
      <c r="N55" s="367"/>
    </row>
    <row r="56" spans="1:14" ht="46" x14ac:dyDescent="0.35">
      <c r="A56" s="368">
        <v>37</v>
      </c>
      <c r="B56" s="200" t="s">
        <v>41</v>
      </c>
      <c r="C56" s="200" t="s">
        <v>382</v>
      </c>
      <c r="D56" s="218" t="s">
        <v>485</v>
      </c>
      <c r="E56" s="218" t="s">
        <v>485</v>
      </c>
      <c r="F56" s="212" t="s">
        <v>325</v>
      </c>
      <c r="G56" s="212" t="s">
        <v>325</v>
      </c>
      <c r="H56" s="212" t="s">
        <v>325</v>
      </c>
      <c r="I56" s="212" t="s">
        <v>325</v>
      </c>
      <c r="J56" s="218" t="s">
        <v>485</v>
      </c>
      <c r="K56" s="218" t="s">
        <v>485</v>
      </c>
      <c r="L56" s="218">
        <v>597</v>
      </c>
      <c r="M56" s="213">
        <v>5845</v>
      </c>
      <c r="N56" s="386"/>
    </row>
    <row r="57" spans="1:14" ht="46" x14ac:dyDescent="0.35">
      <c r="A57" s="368">
        <v>38</v>
      </c>
      <c r="B57" s="200" t="s">
        <v>383</v>
      </c>
      <c r="C57" s="200" t="s">
        <v>384</v>
      </c>
      <c r="D57" s="212" t="s">
        <v>325</v>
      </c>
      <c r="E57" s="212" t="s">
        <v>325</v>
      </c>
      <c r="F57" s="212" t="s">
        <v>325</v>
      </c>
      <c r="G57" s="212" t="s">
        <v>325</v>
      </c>
      <c r="H57" s="212" t="s">
        <v>325</v>
      </c>
      <c r="I57" s="212" t="s">
        <v>325</v>
      </c>
      <c r="J57" s="212" t="s">
        <v>325</v>
      </c>
      <c r="K57" s="212" t="s">
        <v>325</v>
      </c>
      <c r="L57" s="119">
        <v>6</v>
      </c>
      <c r="M57" s="119">
        <v>68.28</v>
      </c>
      <c r="N57" s="386"/>
    </row>
    <row r="58" spans="1:14" ht="80.5" x14ac:dyDescent="0.35">
      <c r="A58" s="368">
        <v>39</v>
      </c>
      <c r="B58" s="200" t="s">
        <v>42</v>
      </c>
      <c r="C58" s="200" t="s">
        <v>26</v>
      </c>
      <c r="D58" s="218" t="s">
        <v>485</v>
      </c>
      <c r="E58" s="218" t="s">
        <v>485</v>
      </c>
      <c r="F58" s="212" t="s">
        <v>325</v>
      </c>
      <c r="G58" s="212" t="s">
        <v>325</v>
      </c>
      <c r="H58" s="218" t="s">
        <v>485</v>
      </c>
      <c r="I58" s="218" t="s">
        <v>485</v>
      </c>
      <c r="J58" s="218" t="s">
        <v>485</v>
      </c>
      <c r="K58" s="218" t="s">
        <v>485</v>
      </c>
      <c r="L58" s="212" t="s">
        <v>325</v>
      </c>
      <c r="M58" s="212" t="s">
        <v>325</v>
      </c>
      <c r="N58" s="386"/>
    </row>
    <row r="59" spans="1:14" ht="57.5" x14ac:dyDescent="0.35">
      <c r="A59" s="368">
        <v>40</v>
      </c>
      <c r="B59" s="217" t="s">
        <v>43</v>
      </c>
      <c r="C59" s="217" t="s">
        <v>27</v>
      </c>
      <c r="D59" s="218" t="s">
        <v>485</v>
      </c>
      <c r="E59" s="218" t="s">
        <v>485</v>
      </c>
      <c r="F59" s="212" t="s">
        <v>325</v>
      </c>
      <c r="G59" s="212" t="s">
        <v>325</v>
      </c>
      <c r="H59" s="212" t="s">
        <v>325</v>
      </c>
      <c r="I59" s="212" t="s">
        <v>325</v>
      </c>
      <c r="J59" s="218" t="s">
        <v>485</v>
      </c>
      <c r="K59" s="218" t="s">
        <v>485</v>
      </c>
      <c r="L59" s="212" t="s">
        <v>325</v>
      </c>
      <c r="M59" s="212" t="s">
        <v>325</v>
      </c>
      <c r="N59" s="386"/>
    </row>
    <row r="60" spans="1:14" ht="46" x14ac:dyDescent="0.35">
      <c r="A60" s="368">
        <v>41</v>
      </c>
      <c r="B60" s="217" t="s">
        <v>44</v>
      </c>
      <c r="C60" s="217" t="s">
        <v>59</v>
      </c>
      <c r="D60" s="218" t="s">
        <v>485</v>
      </c>
      <c r="E60" s="218" t="s">
        <v>485</v>
      </c>
      <c r="F60" s="212" t="s">
        <v>325</v>
      </c>
      <c r="G60" s="212" t="s">
        <v>325</v>
      </c>
      <c r="H60" s="212" t="s">
        <v>325</v>
      </c>
      <c r="I60" s="212" t="s">
        <v>325</v>
      </c>
      <c r="J60" s="218" t="s">
        <v>485</v>
      </c>
      <c r="K60" s="218" t="s">
        <v>485</v>
      </c>
      <c r="L60" s="212" t="s">
        <v>325</v>
      </c>
      <c r="M60" s="212" t="s">
        <v>325</v>
      </c>
      <c r="N60" s="386"/>
    </row>
    <row r="61" spans="1:14" ht="46" x14ac:dyDescent="0.35">
      <c r="A61" s="368">
        <v>42</v>
      </c>
      <c r="B61" s="217" t="s">
        <v>45</v>
      </c>
      <c r="C61" s="217" t="s">
        <v>28</v>
      </c>
      <c r="D61" s="212" t="s">
        <v>325</v>
      </c>
      <c r="E61" s="212" t="s">
        <v>325</v>
      </c>
      <c r="F61" s="212" t="s">
        <v>325</v>
      </c>
      <c r="G61" s="212" t="s">
        <v>325</v>
      </c>
      <c r="H61" s="212" t="s">
        <v>325</v>
      </c>
      <c r="I61" s="212" t="s">
        <v>325</v>
      </c>
      <c r="J61" s="212" t="s">
        <v>325</v>
      </c>
      <c r="K61" s="212" t="s">
        <v>325</v>
      </c>
      <c r="L61" s="119">
        <v>48</v>
      </c>
      <c r="M61" s="213">
        <v>1459.08</v>
      </c>
      <c r="N61" s="386"/>
    </row>
    <row r="62" spans="1:14" ht="34.5" x14ac:dyDescent="0.35">
      <c r="A62" s="368">
        <v>43</v>
      </c>
      <c r="B62" s="217" t="s">
        <v>46</v>
      </c>
      <c r="C62" s="217" t="s">
        <v>385</v>
      </c>
      <c r="D62" s="218" t="s">
        <v>485</v>
      </c>
      <c r="E62" s="218" t="s">
        <v>485</v>
      </c>
      <c r="F62" s="212" t="s">
        <v>325</v>
      </c>
      <c r="G62" s="212" t="s">
        <v>325</v>
      </c>
      <c r="H62" s="212" t="s">
        <v>325</v>
      </c>
      <c r="I62" s="212" t="s">
        <v>325</v>
      </c>
      <c r="J62" s="218" t="s">
        <v>485</v>
      </c>
      <c r="K62" s="218" t="s">
        <v>485</v>
      </c>
      <c r="L62" s="212">
        <v>3</v>
      </c>
      <c r="M62" s="216">
        <v>18.5</v>
      </c>
      <c r="N62" s="386"/>
    </row>
    <row r="63" spans="1:14" ht="46" x14ac:dyDescent="0.35">
      <c r="A63" s="368">
        <v>44</v>
      </c>
      <c r="B63" s="205" t="s">
        <v>60</v>
      </c>
      <c r="C63" s="205" t="s">
        <v>386</v>
      </c>
      <c r="D63" s="218" t="s">
        <v>485</v>
      </c>
      <c r="E63" s="218" t="s">
        <v>485</v>
      </c>
      <c r="F63" s="212" t="s">
        <v>325</v>
      </c>
      <c r="G63" s="212" t="s">
        <v>325</v>
      </c>
      <c r="H63" s="212" t="s">
        <v>325</v>
      </c>
      <c r="I63" s="212" t="s">
        <v>325</v>
      </c>
      <c r="J63" s="218" t="s">
        <v>485</v>
      </c>
      <c r="K63" s="218" t="s">
        <v>485</v>
      </c>
      <c r="L63" s="218">
        <v>41</v>
      </c>
      <c r="M63" s="119">
        <v>135.28</v>
      </c>
      <c r="N63" s="386"/>
    </row>
    <row r="64" spans="1:14" ht="15" thickBot="1" x14ac:dyDescent="0.4">
      <c r="A64" s="369"/>
      <c r="B64" s="382"/>
      <c r="C64" s="382"/>
      <c r="D64" s="371"/>
      <c r="E64" s="371"/>
      <c r="F64" s="371"/>
      <c r="G64" s="371"/>
      <c r="H64" s="371"/>
      <c r="I64" s="371"/>
      <c r="J64" s="371"/>
      <c r="K64" s="371"/>
      <c r="L64" s="371"/>
      <c r="M64" s="141">
        <f>SUM(M56:M63)</f>
        <v>7526.1399999999994</v>
      </c>
      <c r="N64" s="399" t="s">
        <v>238</v>
      </c>
    </row>
    <row r="65" spans="1:14" ht="14.5" customHeight="1" x14ac:dyDescent="0.35">
      <c r="A65" s="365" t="s">
        <v>4</v>
      </c>
      <c r="B65" s="366"/>
      <c r="C65" s="366"/>
      <c r="D65" s="366"/>
      <c r="E65" s="366"/>
      <c r="F65" s="366"/>
      <c r="G65" s="366"/>
      <c r="H65" s="366"/>
      <c r="I65" s="366"/>
      <c r="J65" s="366"/>
      <c r="K65" s="366"/>
      <c r="L65" s="366"/>
      <c r="M65" s="366"/>
      <c r="N65" s="367"/>
    </row>
    <row r="66" spans="1:14" ht="80.5" x14ac:dyDescent="0.35">
      <c r="A66" s="368">
        <v>45</v>
      </c>
      <c r="B66" s="200" t="s">
        <v>387</v>
      </c>
      <c r="C66" s="200" t="s">
        <v>388</v>
      </c>
      <c r="D66" s="212">
        <v>194</v>
      </c>
      <c r="E66" s="11">
        <v>4265.34</v>
      </c>
      <c r="F66" s="198">
        <v>25608</v>
      </c>
      <c r="G66" s="11">
        <v>2603538.65</v>
      </c>
      <c r="H66" s="218" t="s">
        <v>485</v>
      </c>
      <c r="I66" s="218" t="s">
        <v>485</v>
      </c>
      <c r="J66" s="218" t="s">
        <v>485</v>
      </c>
      <c r="K66" s="218" t="s">
        <v>485</v>
      </c>
      <c r="L66" s="198">
        <v>25802</v>
      </c>
      <c r="M66" s="214">
        <f>SUM(G66,I66)</f>
        <v>2603538.65</v>
      </c>
      <c r="N66" s="386"/>
    </row>
    <row r="67" spans="1:14" ht="92" x14ac:dyDescent="0.35">
      <c r="A67" s="368">
        <v>46</v>
      </c>
      <c r="B67" s="200" t="s">
        <v>389</v>
      </c>
      <c r="C67" s="200" t="s">
        <v>390</v>
      </c>
      <c r="D67" s="212">
        <v>15</v>
      </c>
      <c r="E67" s="11">
        <v>5729.46</v>
      </c>
      <c r="F67" s="198">
        <v>1330</v>
      </c>
      <c r="G67" s="11">
        <v>1017548.45</v>
      </c>
      <c r="H67" s="218" t="s">
        <v>485</v>
      </c>
      <c r="I67" s="218" t="s">
        <v>485</v>
      </c>
      <c r="J67" s="218" t="s">
        <v>485</v>
      </c>
      <c r="K67" s="218" t="s">
        <v>485</v>
      </c>
      <c r="L67" s="198">
        <v>1345</v>
      </c>
      <c r="M67" s="214">
        <f>SUM(G67,I67)</f>
        <v>1017548.45</v>
      </c>
      <c r="N67" s="386"/>
    </row>
    <row r="68" spans="1:14" ht="80.5" x14ac:dyDescent="0.35">
      <c r="A68" s="368">
        <v>47</v>
      </c>
      <c r="B68" s="200" t="s">
        <v>391</v>
      </c>
      <c r="C68" s="200" t="s">
        <v>392</v>
      </c>
      <c r="D68" s="212">
        <v>7</v>
      </c>
      <c r="E68" s="11">
        <v>226.52</v>
      </c>
      <c r="F68" s="198">
        <v>5296</v>
      </c>
      <c r="G68" s="11">
        <v>290586.99</v>
      </c>
      <c r="H68" s="218" t="s">
        <v>485</v>
      </c>
      <c r="I68" s="218" t="s">
        <v>485</v>
      </c>
      <c r="J68" s="218" t="s">
        <v>485</v>
      </c>
      <c r="K68" s="218" t="s">
        <v>485</v>
      </c>
      <c r="L68" s="198">
        <v>5303</v>
      </c>
      <c r="M68" s="214">
        <f>SUM(E68,G68)</f>
        <v>290813.51</v>
      </c>
      <c r="N68" s="386"/>
    </row>
    <row r="69" spans="1:14" ht="80.5" x14ac:dyDescent="0.35">
      <c r="A69" s="368">
        <v>48</v>
      </c>
      <c r="B69" s="200" t="s">
        <v>393</v>
      </c>
      <c r="C69" s="200" t="s">
        <v>394</v>
      </c>
      <c r="D69" s="212">
        <v>26</v>
      </c>
      <c r="E69" s="11">
        <v>1382.73</v>
      </c>
      <c r="F69" s="198">
        <v>8484</v>
      </c>
      <c r="G69" s="11">
        <v>1059494.6100000001</v>
      </c>
      <c r="H69" s="218" t="s">
        <v>485</v>
      </c>
      <c r="I69" s="218" t="s">
        <v>485</v>
      </c>
      <c r="J69" s="218" t="s">
        <v>485</v>
      </c>
      <c r="K69" s="218" t="s">
        <v>485</v>
      </c>
      <c r="L69" s="198">
        <v>8510</v>
      </c>
      <c r="M69" s="214">
        <f t="shared" ref="M69:M70" si="0">SUM(G69,I69)</f>
        <v>1059494.6100000001</v>
      </c>
      <c r="N69" s="386"/>
    </row>
    <row r="70" spans="1:14" ht="92" x14ac:dyDescent="0.35">
      <c r="A70" s="368">
        <v>49</v>
      </c>
      <c r="B70" s="200" t="s">
        <v>395</v>
      </c>
      <c r="C70" s="200" t="s">
        <v>396</v>
      </c>
      <c r="D70" s="212">
        <v>5</v>
      </c>
      <c r="E70" s="11">
        <v>3599.2</v>
      </c>
      <c r="F70" s="198">
        <v>1272</v>
      </c>
      <c r="G70" s="11">
        <v>2226815.7599999998</v>
      </c>
      <c r="H70" s="218" t="s">
        <v>485</v>
      </c>
      <c r="I70" s="218" t="s">
        <v>485</v>
      </c>
      <c r="J70" s="218" t="s">
        <v>485</v>
      </c>
      <c r="K70" s="218" t="s">
        <v>485</v>
      </c>
      <c r="L70" s="198">
        <v>1277</v>
      </c>
      <c r="M70" s="214">
        <f t="shared" si="0"/>
        <v>2226815.7599999998</v>
      </c>
      <c r="N70" s="386"/>
    </row>
    <row r="71" spans="1:14" ht="57.5" x14ac:dyDescent="0.35">
      <c r="A71" s="368">
        <v>50</v>
      </c>
      <c r="B71" s="200" t="s">
        <v>397</v>
      </c>
      <c r="C71" s="200" t="s">
        <v>398</v>
      </c>
      <c r="D71" s="218" t="s">
        <v>485</v>
      </c>
      <c r="E71" s="218" t="s">
        <v>485</v>
      </c>
      <c r="F71" s="218" t="s">
        <v>485</v>
      </c>
      <c r="G71" s="218" t="s">
        <v>485</v>
      </c>
      <c r="H71" s="218" t="s">
        <v>485</v>
      </c>
      <c r="I71" s="218" t="s">
        <v>485</v>
      </c>
      <c r="J71" s="218" t="s">
        <v>485</v>
      </c>
      <c r="K71" s="218" t="s">
        <v>485</v>
      </c>
      <c r="L71" s="218" t="s">
        <v>485</v>
      </c>
      <c r="M71" s="218" t="s">
        <v>485</v>
      </c>
      <c r="N71" s="386" t="s">
        <v>399</v>
      </c>
    </row>
    <row r="72" spans="1:14" ht="46" x14ac:dyDescent="0.35">
      <c r="A72" s="368">
        <v>51</v>
      </c>
      <c r="B72" s="217" t="s">
        <v>25</v>
      </c>
      <c r="C72" s="200" t="s">
        <v>23</v>
      </c>
      <c r="D72" s="212" t="s">
        <v>325</v>
      </c>
      <c r="E72" s="212" t="s">
        <v>325</v>
      </c>
      <c r="F72" s="212" t="s">
        <v>325</v>
      </c>
      <c r="G72" s="212" t="s">
        <v>325</v>
      </c>
      <c r="H72" s="212" t="s">
        <v>325</v>
      </c>
      <c r="I72" s="212" t="s">
        <v>325</v>
      </c>
      <c r="J72" s="218" t="s">
        <v>485</v>
      </c>
      <c r="K72" s="218" t="s">
        <v>485</v>
      </c>
      <c r="L72" s="212" t="s">
        <v>325</v>
      </c>
      <c r="M72" s="212" t="s">
        <v>325</v>
      </c>
      <c r="N72" s="386"/>
    </row>
    <row r="73" spans="1:14" ht="46" x14ac:dyDescent="0.35">
      <c r="A73" s="368">
        <v>52</v>
      </c>
      <c r="B73" s="217" t="s">
        <v>24</v>
      </c>
      <c r="C73" s="217" t="s">
        <v>400</v>
      </c>
      <c r="D73" s="212" t="s">
        <v>325</v>
      </c>
      <c r="E73" s="212" t="s">
        <v>325</v>
      </c>
      <c r="F73" s="218" t="s">
        <v>485</v>
      </c>
      <c r="G73" s="218" t="s">
        <v>485</v>
      </c>
      <c r="H73" s="218" t="s">
        <v>485</v>
      </c>
      <c r="I73" s="218" t="s">
        <v>485</v>
      </c>
      <c r="J73" s="218" t="s">
        <v>485</v>
      </c>
      <c r="K73" s="218" t="s">
        <v>485</v>
      </c>
      <c r="L73" s="212" t="s">
        <v>325</v>
      </c>
      <c r="M73" s="212" t="s">
        <v>325</v>
      </c>
      <c r="N73" s="386"/>
    </row>
    <row r="74" spans="1:14" ht="15" thickBot="1" x14ac:dyDescent="0.4">
      <c r="A74" s="369"/>
      <c r="B74" s="370"/>
      <c r="C74" s="370"/>
      <c r="D74" s="371"/>
      <c r="E74" s="371"/>
      <c r="F74" s="371"/>
      <c r="G74" s="371"/>
      <c r="H74" s="371"/>
      <c r="I74" s="371"/>
      <c r="J74" s="371"/>
      <c r="K74" s="371"/>
      <c r="L74" s="373"/>
      <c r="M74" s="141">
        <f>SUM(M66:M73)</f>
        <v>7198210.9799999995</v>
      </c>
      <c r="N74" s="399" t="s">
        <v>239</v>
      </c>
    </row>
    <row r="75" spans="1:14" ht="14.5" customHeight="1" x14ac:dyDescent="0.35">
      <c r="A75" s="365" t="s">
        <v>10</v>
      </c>
      <c r="B75" s="366"/>
      <c r="C75" s="366"/>
      <c r="D75" s="366"/>
      <c r="E75" s="366"/>
      <c r="F75" s="366"/>
      <c r="G75" s="366"/>
      <c r="H75" s="366"/>
      <c r="I75" s="366"/>
      <c r="J75" s="366"/>
      <c r="K75" s="366"/>
      <c r="L75" s="366"/>
      <c r="M75" s="366"/>
      <c r="N75" s="367"/>
    </row>
    <row r="76" spans="1:14" ht="69" x14ac:dyDescent="0.35">
      <c r="A76" s="368">
        <v>53</v>
      </c>
      <c r="B76" s="200" t="s">
        <v>401</v>
      </c>
      <c r="C76" s="200" t="s">
        <v>402</v>
      </c>
      <c r="D76" s="206">
        <v>5839</v>
      </c>
      <c r="E76" s="206">
        <v>6679</v>
      </c>
      <c r="F76" s="212" t="s">
        <v>325</v>
      </c>
      <c r="G76" s="212" t="s">
        <v>325</v>
      </c>
      <c r="H76" s="212" t="s">
        <v>325</v>
      </c>
      <c r="I76" s="212" t="s">
        <v>325</v>
      </c>
      <c r="J76" s="218" t="s">
        <v>485</v>
      </c>
      <c r="K76" s="218" t="s">
        <v>485</v>
      </c>
      <c r="L76" s="206">
        <v>14270</v>
      </c>
      <c r="M76" s="211">
        <v>29504</v>
      </c>
      <c r="N76" s="386"/>
    </row>
    <row r="77" spans="1:14" ht="69" x14ac:dyDescent="0.35">
      <c r="A77" s="368">
        <v>54</v>
      </c>
      <c r="B77" s="200" t="s">
        <v>54</v>
      </c>
      <c r="C77" s="200" t="s">
        <v>403</v>
      </c>
      <c r="D77" s="212" t="s">
        <v>325</v>
      </c>
      <c r="E77" s="212" t="s">
        <v>325</v>
      </c>
      <c r="F77" s="212" t="s">
        <v>325</v>
      </c>
      <c r="G77" s="212" t="s">
        <v>325</v>
      </c>
      <c r="H77" s="212" t="s">
        <v>325</v>
      </c>
      <c r="I77" s="212" t="s">
        <v>325</v>
      </c>
      <c r="J77" s="218" t="s">
        <v>485</v>
      </c>
      <c r="K77" s="218" t="s">
        <v>485</v>
      </c>
      <c r="L77" s="212" t="s">
        <v>325</v>
      </c>
      <c r="M77" s="212" t="s">
        <v>325</v>
      </c>
      <c r="N77" s="386"/>
    </row>
    <row r="78" spans="1:14" ht="15" thickBot="1" x14ac:dyDescent="0.4">
      <c r="A78" s="369"/>
      <c r="B78" s="372"/>
      <c r="C78" s="372"/>
      <c r="D78" s="371"/>
      <c r="E78" s="371"/>
      <c r="F78" s="371"/>
      <c r="G78" s="371"/>
      <c r="H78" s="371"/>
      <c r="I78" s="371"/>
      <c r="J78" s="371"/>
      <c r="K78" s="371"/>
      <c r="L78" s="371"/>
      <c r="M78" s="141">
        <f>SUM(M76:M77)</f>
        <v>29504</v>
      </c>
      <c r="N78" s="399" t="s">
        <v>243</v>
      </c>
    </row>
    <row r="79" spans="1:14" ht="14.5" customHeight="1" x14ac:dyDescent="0.35">
      <c r="A79" s="365" t="s">
        <v>9</v>
      </c>
      <c r="B79" s="366"/>
      <c r="C79" s="366"/>
      <c r="D79" s="366"/>
      <c r="E79" s="366"/>
      <c r="F79" s="366"/>
      <c r="G79" s="366"/>
      <c r="H79" s="366"/>
      <c r="I79" s="366"/>
      <c r="J79" s="366"/>
      <c r="K79" s="366"/>
      <c r="L79" s="366"/>
      <c r="M79" s="366"/>
      <c r="N79" s="367"/>
    </row>
    <row r="80" spans="1:14" ht="46" x14ac:dyDescent="0.35">
      <c r="A80" s="368">
        <v>55</v>
      </c>
      <c r="B80" s="200" t="s">
        <v>38</v>
      </c>
      <c r="C80" s="200" t="s">
        <v>31</v>
      </c>
      <c r="D80" s="212" t="s">
        <v>325</v>
      </c>
      <c r="E80" s="212" t="s">
        <v>325</v>
      </c>
      <c r="F80" s="212" t="s">
        <v>325</v>
      </c>
      <c r="G80" s="212" t="s">
        <v>325</v>
      </c>
      <c r="H80" s="212" t="s">
        <v>325</v>
      </c>
      <c r="I80" s="212" t="s">
        <v>325</v>
      </c>
      <c r="J80" s="212" t="s">
        <v>325</v>
      </c>
      <c r="K80" s="212" t="s">
        <v>325</v>
      </c>
      <c r="L80" s="212" t="s">
        <v>325</v>
      </c>
      <c r="M80" s="212" t="s">
        <v>325</v>
      </c>
      <c r="N80" s="386"/>
    </row>
    <row r="81" spans="1:14" ht="46" x14ac:dyDescent="0.35">
      <c r="A81" s="368">
        <v>56</v>
      </c>
      <c r="B81" s="200" t="s">
        <v>410</v>
      </c>
      <c r="C81" s="200" t="s">
        <v>32</v>
      </c>
      <c r="D81" s="218" t="s">
        <v>485</v>
      </c>
      <c r="E81" s="218" t="s">
        <v>485</v>
      </c>
      <c r="F81" s="212" t="s">
        <v>325</v>
      </c>
      <c r="G81" s="212" t="s">
        <v>325</v>
      </c>
      <c r="H81" s="212" t="s">
        <v>325</v>
      </c>
      <c r="I81" s="212" t="s">
        <v>325</v>
      </c>
      <c r="J81" s="218" t="s">
        <v>485</v>
      </c>
      <c r="K81" s="218" t="s">
        <v>485</v>
      </c>
      <c r="L81" s="212" t="s">
        <v>325</v>
      </c>
      <c r="M81" s="212" t="s">
        <v>325</v>
      </c>
      <c r="N81" s="386"/>
    </row>
    <row r="82" spans="1:14" ht="15" thickBot="1" x14ac:dyDescent="0.4">
      <c r="A82" s="369"/>
      <c r="B82" s="372"/>
      <c r="C82" s="372"/>
      <c r="D82" s="371"/>
      <c r="E82" s="371"/>
      <c r="F82" s="371"/>
      <c r="G82" s="371"/>
      <c r="H82" s="371"/>
      <c r="I82" s="371"/>
      <c r="J82" s="371"/>
      <c r="K82" s="371"/>
      <c r="L82" s="371"/>
      <c r="M82" s="112">
        <f>SUM(M80:M81)</f>
        <v>0</v>
      </c>
      <c r="N82" s="399" t="s">
        <v>244</v>
      </c>
    </row>
    <row r="83" spans="1:14" x14ac:dyDescent="0.35">
      <c r="A83" s="388"/>
      <c r="B83" s="401" t="s">
        <v>404</v>
      </c>
      <c r="C83" s="402"/>
      <c r="D83" s="402"/>
      <c r="E83" s="402"/>
      <c r="F83" s="402"/>
      <c r="G83" s="402"/>
      <c r="H83" s="402"/>
      <c r="I83" s="402"/>
      <c r="J83" s="402"/>
      <c r="K83" s="402"/>
      <c r="L83" s="403"/>
      <c r="M83" s="389">
        <f>SUM(M82,M78,M74,M64,M54,M45,M32,M25,M14,M10)</f>
        <v>161397307.31</v>
      </c>
      <c r="N83" s="390"/>
    </row>
  </sheetData>
  <mergeCells count="24">
    <mergeCell ref="B83:L83"/>
    <mergeCell ref="A26:N26"/>
    <mergeCell ref="A33:N33"/>
    <mergeCell ref="A46:N46"/>
    <mergeCell ref="A55:N55"/>
    <mergeCell ref="A65:N65"/>
    <mergeCell ref="A75:N75"/>
    <mergeCell ref="A79:N79"/>
    <mergeCell ref="N8:N9"/>
    <mergeCell ref="A7:N7"/>
    <mergeCell ref="A1:N1"/>
    <mergeCell ref="N12:N13"/>
    <mergeCell ref="A11:N11"/>
    <mergeCell ref="N2:N6"/>
    <mergeCell ref="A2:A6"/>
    <mergeCell ref="B2:B6"/>
    <mergeCell ref="C2:C6"/>
    <mergeCell ref="D4:E5"/>
    <mergeCell ref="F4:G5"/>
    <mergeCell ref="H4:I5"/>
    <mergeCell ref="J4:K5"/>
    <mergeCell ref="L4:M5"/>
    <mergeCell ref="D2:M3"/>
    <mergeCell ref="A15:N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294F-C878-418E-BC9E-321331597BF7}">
  <dimension ref="A1:N88"/>
  <sheetViews>
    <sheetView zoomScale="70" zoomScaleNormal="70" workbookViewId="0">
      <pane ySplit="6" topLeftCell="A7" activePane="bottomLeft" state="frozen"/>
      <selection pane="bottomLeft" sqref="A1:N1"/>
    </sheetView>
  </sheetViews>
  <sheetFormatPr defaultRowHeight="14.5" x14ac:dyDescent="0.35"/>
  <cols>
    <col min="1" max="1" width="8.81640625" bestFit="1" customWidth="1"/>
    <col min="2" max="2" width="34.7265625" style="9" customWidth="1"/>
    <col min="3" max="3" width="29.08984375" style="9" customWidth="1"/>
    <col min="4" max="4" width="11" customWidth="1"/>
    <col min="5" max="5" width="10.453125" customWidth="1"/>
    <col min="6" max="6" width="10.90625" customWidth="1"/>
    <col min="7" max="7" width="10.36328125" bestFit="1" customWidth="1"/>
    <col min="8" max="8" width="10.6328125" customWidth="1"/>
    <col min="9" max="9" width="11.26953125" bestFit="1" customWidth="1"/>
    <col min="10" max="10" width="10.26953125" customWidth="1"/>
    <col min="11" max="11" width="11.26953125" bestFit="1" customWidth="1"/>
    <col min="12" max="12" width="10.6328125" customWidth="1"/>
    <col min="13" max="13" width="13.6328125" customWidth="1"/>
    <col min="14" max="14" width="49.08984375" style="418" customWidth="1"/>
  </cols>
  <sheetData>
    <row r="1" spans="1:14" ht="17.5" customHeight="1" x14ac:dyDescent="0.35">
      <c r="A1" s="456" t="s">
        <v>481</v>
      </c>
      <c r="B1" s="457"/>
      <c r="C1" s="457"/>
      <c r="D1" s="457"/>
      <c r="E1" s="457"/>
      <c r="F1" s="457"/>
      <c r="G1" s="457"/>
      <c r="H1" s="457"/>
      <c r="I1" s="457"/>
      <c r="J1" s="457"/>
      <c r="K1" s="457"/>
      <c r="L1" s="457"/>
      <c r="M1" s="457"/>
      <c r="N1" s="458"/>
    </row>
    <row r="2" spans="1:14" x14ac:dyDescent="0.35">
      <c r="A2" s="444" t="s">
        <v>14</v>
      </c>
      <c r="B2" s="445" t="s">
        <v>0</v>
      </c>
      <c r="C2" s="445" t="s">
        <v>20</v>
      </c>
      <c r="D2" s="451" t="s">
        <v>411</v>
      </c>
      <c r="E2" s="451"/>
      <c r="F2" s="451"/>
      <c r="G2" s="451"/>
      <c r="H2" s="451"/>
      <c r="I2" s="451"/>
      <c r="J2" s="451"/>
      <c r="K2" s="451"/>
      <c r="L2" s="451"/>
      <c r="M2" s="451"/>
      <c r="N2" s="459" t="s">
        <v>61</v>
      </c>
    </row>
    <row r="3" spans="1:14" x14ac:dyDescent="0.35">
      <c r="A3" s="444"/>
      <c r="B3" s="445"/>
      <c r="C3" s="445"/>
      <c r="D3" s="451"/>
      <c r="E3" s="451"/>
      <c r="F3" s="451"/>
      <c r="G3" s="451"/>
      <c r="H3" s="451"/>
      <c r="I3" s="451"/>
      <c r="J3" s="451"/>
      <c r="K3" s="451"/>
      <c r="L3" s="451"/>
      <c r="M3" s="451"/>
      <c r="N3" s="460"/>
    </row>
    <row r="4" spans="1:14" x14ac:dyDescent="0.35">
      <c r="A4" s="444"/>
      <c r="B4" s="445"/>
      <c r="C4" s="445"/>
      <c r="D4" s="451" t="s">
        <v>1</v>
      </c>
      <c r="E4" s="451"/>
      <c r="F4" s="451" t="s">
        <v>11</v>
      </c>
      <c r="G4" s="451"/>
      <c r="H4" s="451" t="s">
        <v>12</v>
      </c>
      <c r="I4" s="451"/>
      <c r="J4" s="451" t="s">
        <v>13</v>
      </c>
      <c r="K4" s="451"/>
      <c r="L4" s="451" t="s">
        <v>412</v>
      </c>
      <c r="M4" s="451"/>
      <c r="N4" s="460"/>
    </row>
    <row r="5" spans="1:14" x14ac:dyDescent="0.35">
      <c r="A5" s="444"/>
      <c r="B5" s="445"/>
      <c r="C5" s="445"/>
      <c r="D5" s="451"/>
      <c r="E5" s="451"/>
      <c r="F5" s="451"/>
      <c r="G5" s="451"/>
      <c r="H5" s="451"/>
      <c r="I5" s="451"/>
      <c r="J5" s="451"/>
      <c r="K5" s="451"/>
      <c r="L5" s="451"/>
      <c r="M5" s="451"/>
      <c r="N5" s="460"/>
    </row>
    <row r="6" spans="1:14" ht="23.5" thickBot="1" x14ac:dyDescent="0.4">
      <c r="A6" s="452"/>
      <c r="B6" s="453"/>
      <c r="C6" s="453"/>
      <c r="D6" s="454" t="s">
        <v>15</v>
      </c>
      <c r="E6" s="454" t="s">
        <v>16</v>
      </c>
      <c r="F6" s="454" t="s">
        <v>15</v>
      </c>
      <c r="G6" s="454" t="s">
        <v>16</v>
      </c>
      <c r="H6" s="454" t="s">
        <v>15</v>
      </c>
      <c r="I6" s="454" t="s">
        <v>16</v>
      </c>
      <c r="J6" s="454" t="s">
        <v>15</v>
      </c>
      <c r="K6" s="454" t="s">
        <v>16</v>
      </c>
      <c r="L6" s="454" t="s">
        <v>15</v>
      </c>
      <c r="M6" s="454" t="s">
        <v>16</v>
      </c>
      <c r="N6" s="461"/>
    </row>
    <row r="7" spans="1:14" ht="14.5" customHeight="1" x14ac:dyDescent="0.35">
      <c r="A7" s="365" t="s">
        <v>63</v>
      </c>
      <c r="B7" s="366"/>
      <c r="C7" s="366"/>
      <c r="D7" s="366"/>
      <c r="E7" s="366"/>
      <c r="F7" s="366"/>
      <c r="G7" s="366"/>
      <c r="H7" s="366"/>
      <c r="I7" s="366"/>
      <c r="J7" s="366"/>
      <c r="K7" s="366"/>
      <c r="L7" s="366"/>
      <c r="M7" s="366"/>
      <c r="N7" s="367"/>
    </row>
    <row r="8" spans="1:14" ht="103.5" x14ac:dyDescent="0.35">
      <c r="A8" s="101">
        <v>57</v>
      </c>
      <c r="B8" s="217" t="s">
        <v>298</v>
      </c>
      <c r="C8" s="217" t="s">
        <v>477</v>
      </c>
      <c r="D8" s="218" t="s">
        <v>485</v>
      </c>
      <c r="E8" s="218" t="s">
        <v>485</v>
      </c>
      <c r="F8" s="212" t="s">
        <v>325</v>
      </c>
      <c r="G8" s="212" t="s">
        <v>325</v>
      </c>
      <c r="H8" s="212" t="s">
        <v>325</v>
      </c>
      <c r="I8" s="212" t="s">
        <v>325</v>
      </c>
      <c r="J8" s="212" t="s">
        <v>325</v>
      </c>
      <c r="K8" s="212" t="s">
        <v>325</v>
      </c>
      <c r="L8" s="212" t="s">
        <v>325</v>
      </c>
      <c r="M8" s="212" t="s">
        <v>325</v>
      </c>
      <c r="N8" s="415" t="s">
        <v>413</v>
      </c>
    </row>
    <row r="9" spans="1:14" ht="80.5" x14ac:dyDescent="0.35">
      <c r="A9" s="101">
        <v>58</v>
      </c>
      <c r="B9" s="217" t="s">
        <v>247</v>
      </c>
      <c r="C9" s="217" t="s">
        <v>414</v>
      </c>
      <c r="D9" s="218" t="s">
        <v>485</v>
      </c>
      <c r="E9" s="218" t="s">
        <v>485</v>
      </c>
      <c r="F9" s="207">
        <v>4</v>
      </c>
      <c r="G9" s="208">
        <v>1434.42</v>
      </c>
      <c r="H9" s="207">
        <v>15</v>
      </c>
      <c r="I9" s="208">
        <f>35573+6242.37</f>
        <v>41815.370000000003</v>
      </c>
      <c r="J9" s="207">
        <v>29</v>
      </c>
      <c r="K9" s="208">
        <v>18545.57</v>
      </c>
      <c r="L9" s="207">
        <v>48</v>
      </c>
      <c r="M9" s="208">
        <v>61795.360000000001</v>
      </c>
      <c r="N9" s="416"/>
    </row>
    <row r="10" spans="1:14" ht="80.5" x14ac:dyDescent="0.35">
      <c r="A10" s="101">
        <v>59</v>
      </c>
      <c r="B10" s="217" t="s">
        <v>67</v>
      </c>
      <c r="C10" s="217" t="s">
        <v>66</v>
      </c>
      <c r="D10" s="218" t="s">
        <v>485</v>
      </c>
      <c r="E10" s="218" t="s">
        <v>485</v>
      </c>
      <c r="F10" s="212" t="s">
        <v>325</v>
      </c>
      <c r="G10" s="212" t="s">
        <v>325</v>
      </c>
      <c r="H10" s="207">
        <v>1</v>
      </c>
      <c r="I10" s="208">
        <f>284.57*12</f>
        <v>3414.84</v>
      </c>
      <c r="J10" s="207">
        <v>3</v>
      </c>
      <c r="K10" s="208">
        <f>(213.43*3)*12</f>
        <v>7683.48</v>
      </c>
      <c r="L10" s="207">
        <v>4</v>
      </c>
      <c r="M10" s="208">
        <v>11098.32</v>
      </c>
      <c r="N10" s="416"/>
    </row>
    <row r="11" spans="1:14" ht="15" thickBot="1" x14ac:dyDescent="0.4">
      <c r="A11" s="404"/>
      <c r="B11" s="370"/>
      <c r="C11" s="370"/>
      <c r="D11" s="371"/>
      <c r="E11" s="371"/>
      <c r="F11" s="405"/>
      <c r="G11" s="405"/>
      <c r="H11" s="406"/>
      <c r="I11" s="405"/>
      <c r="J11" s="406"/>
      <c r="K11" s="405"/>
      <c r="L11" s="407">
        <f>SUM(L8:L10)</f>
        <v>52</v>
      </c>
      <c r="M11" s="407">
        <f>SUM(M8:M10)</f>
        <v>72893.679999999993</v>
      </c>
      <c r="N11" s="417" t="s">
        <v>137</v>
      </c>
    </row>
    <row r="12" spans="1:14" ht="14.5" customHeight="1" x14ac:dyDescent="0.35">
      <c r="A12" s="409" t="s">
        <v>308</v>
      </c>
      <c r="B12" s="408"/>
      <c r="C12" s="408"/>
      <c r="D12" s="408"/>
      <c r="E12" s="408"/>
      <c r="F12" s="408"/>
      <c r="G12" s="408"/>
      <c r="H12" s="408"/>
      <c r="I12" s="408"/>
      <c r="J12" s="408"/>
      <c r="K12" s="408"/>
      <c r="L12" s="408"/>
      <c r="M12" s="408"/>
      <c r="N12" s="410"/>
    </row>
    <row r="13" spans="1:14" ht="92" x14ac:dyDescent="0.35">
      <c r="A13" s="116">
        <v>53</v>
      </c>
      <c r="B13" s="205" t="s">
        <v>309</v>
      </c>
      <c r="C13" s="205" t="s">
        <v>310</v>
      </c>
      <c r="D13" s="218">
        <v>3209</v>
      </c>
      <c r="E13" s="209">
        <v>97010.939299999984</v>
      </c>
      <c r="F13" s="218">
        <v>10553</v>
      </c>
      <c r="G13" s="209">
        <v>298894.36940000003</v>
      </c>
      <c r="H13" s="218" t="s">
        <v>485</v>
      </c>
      <c r="I13" s="218" t="s">
        <v>485</v>
      </c>
      <c r="J13" s="218" t="s">
        <v>485</v>
      </c>
      <c r="K13" s="218" t="s">
        <v>485</v>
      </c>
      <c r="L13" s="218">
        <f>D13+F13</f>
        <v>13762</v>
      </c>
      <c r="M13" s="169">
        <f>E13+G13</f>
        <v>395905.30869999999</v>
      </c>
      <c r="N13" s="411" t="s">
        <v>479</v>
      </c>
    </row>
    <row r="14" spans="1:14" ht="103.5" x14ac:dyDescent="0.35">
      <c r="A14" s="116">
        <v>53</v>
      </c>
      <c r="B14" s="205" t="s">
        <v>415</v>
      </c>
      <c r="C14" s="205" t="s">
        <v>416</v>
      </c>
      <c r="D14" s="218">
        <v>3209</v>
      </c>
      <c r="E14" s="218">
        <v>164943.10999999999</v>
      </c>
      <c r="F14" s="218">
        <v>10553</v>
      </c>
      <c r="G14" s="218">
        <v>483720.64</v>
      </c>
      <c r="H14" s="218" t="s">
        <v>485</v>
      </c>
      <c r="I14" s="218" t="s">
        <v>485</v>
      </c>
      <c r="J14" s="218" t="s">
        <v>485</v>
      </c>
      <c r="K14" s="218" t="s">
        <v>485</v>
      </c>
      <c r="L14" s="218">
        <f>D14+F14</f>
        <v>13762</v>
      </c>
      <c r="M14" s="119">
        <f>E14+G14</f>
        <v>648663.75</v>
      </c>
      <c r="N14" s="411" t="s">
        <v>480</v>
      </c>
    </row>
    <row r="15" spans="1:14" ht="15" thickBot="1" x14ac:dyDescent="0.4">
      <c r="A15" s="412"/>
      <c r="B15" s="413"/>
      <c r="C15" s="413"/>
      <c r="D15" s="112"/>
      <c r="E15" s="112"/>
      <c r="F15" s="112"/>
      <c r="G15" s="112"/>
      <c r="H15" s="112"/>
      <c r="I15" s="112"/>
      <c r="J15" s="112"/>
      <c r="K15" s="112"/>
      <c r="L15" s="112">
        <f>SUM(L13:L13)</f>
        <v>13762</v>
      </c>
      <c r="M15" s="414">
        <f>SUM(M13:M14)</f>
        <v>1044569.0586999999</v>
      </c>
      <c r="N15" s="417" t="s">
        <v>136</v>
      </c>
    </row>
    <row r="16" spans="1:14" ht="14.5" customHeight="1" x14ac:dyDescent="0.35">
      <c r="A16" s="365" t="s">
        <v>7</v>
      </c>
      <c r="B16" s="366"/>
      <c r="C16" s="366"/>
      <c r="D16" s="366"/>
      <c r="E16" s="366"/>
      <c r="F16" s="366"/>
      <c r="G16" s="366"/>
      <c r="H16" s="366"/>
      <c r="I16" s="366"/>
      <c r="J16" s="366"/>
      <c r="K16" s="366"/>
      <c r="L16" s="366"/>
      <c r="M16" s="366"/>
      <c r="N16" s="367"/>
    </row>
    <row r="17" spans="1:14" ht="80.5" x14ac:dyDescent="0.35">
      <c r="A17" s="116">
        <v>37</v>
      </c>
      <c r="B17" s="210" t="s">
        <v>249</v>
      </c>
      <c r="C17" s="210" t="s">
        <v>316</v>
      </c>
      <c r="D17" s="215">
        <v>2</v>
      </c>
      <c r="E17" s="87">
        <v>128</v>
      </c>
      <c r="F17" s="419">
        <v>11567</v>
      </c>
      <c r="G17" s="167">
        <v>9682861.7300000191</v>
      </c>
      <c r="H17" s="419">
        <v>44381</v>
      </c>
      <c r="I17" s="167">
        <v>47751022.030000001</v>
      </c>
      <c r="J17" s="419">
        <v>42238</v>
      </c>
      <c r="K17" s="167">
        <v>41571568.849999897</v>
      </c>
      <c r="L17" s="286">
        <v>98188</v>
      </c>
      <c r="M17" s="167">
        <v>99005580.609999925</v>
      </c>
      <c r="N17" s="420" t="s">
        <v>417</v>
      </c>
    </row>
    <row r="18" spans="1:14" ht="34.5" x14ac:dyDescent="0.35">
      <c r="A18" s="116">
        <v>38</v>
      </c>
      <c r="B18" s="210" t="s">
        <v>18</v>
      </c>
      <c r="C18" s="210" t="s">
        <v>317</v>
      </c>
      <c r="D18" s="212" t="s">
        <v>325</v>
      </c>
      <c r="E18" s="212" t="s">
        <v>325</v>
      </c>
      <c r="F18" s="283">
        <v>2981</v>
      </c>
      <c r="G18" s="283">
        <v>105122</v>
      </c>
      <c r="H18" s="283">
        <v>19367</v>
      </c>
      <c r="I18" s="283">
        <v>653588</v>
      </c>
      <c r="J18" s="283">
        <v>246</v>
      </c>
      <c r="K18" s="283">
        <v>8393</v>
      </c>
      <c r="L18" s="283">
        <v>22594</v>
      </c>
      <c r="M18" s="283">
        <v>767102</v>
      </c>
      <c r="N18" s="420" t="s">
        <v>419</v>
      </c>
    </row>
    <row r="19" spans="1:14" ht="15" thickBot="1" x14ac:dyDescent="0.4">
      <c r="A19" s="421"/>
      <c r="B19" s="422"/>
      <c r="C19" s="422"/>
      <c r="D19" s="371"/>
      <c r="E19" s="371"/>
      <c r="F19" s="371"/>
      <c r="G19" s="371"/>
      <c r="H19" s="371"/>
      <c r="I19" s="371"/>
      <c r="J19" s="371"/>
      <c r="K19" s="371"/>
      <c r="L19" s="112">
        <f>SUM(L17:L18)</f>
        <v>120782</v>
      </c>
      <c r="M19" s="112">
        <f>SUM(M17:M18)</f>
        <v>99772682.609999925</v>
      </c>
      <c r="N19" s="417" t="s">
        <v>420</v>
      </c>
    </row>
    <row r="20" spans="1:14" ht="14.5" customHeight="1" x14ac:dyDescent="0.35">
      <c r="A20" s="365" t="s">
        <v>5</v>
      </c>
      <c r="B20" s="366"/>
      <c r="C20" s="366"/>
      <c r="D20" s="366"/>
      <c r="E20" s="366"/>
      <c r="F20" s="366"/>
      <c r="G20" s="366"/>
      <c r="H20" s="366"/>
      <c r="I20" s="366"/>
      <c r="J20" s="366"/>
      <c r="K20" s="366"/>
      <c r="L20" s="366"/>
      <c r="M20" s="366"/>
      <c r="N20" s="367"/>
    </row>
    <row r="21" spans="1:14" ht="126.5" x14ac:dyDescent="0.35">
      <c r="A21" s="116">
        <v>20</v>
      </c>
      <c r="B21" s="210" t="s">
        <v>250</v>
      </c>
      <c r="C21" s="210" t="s">
        <v>324</v>
      </c>
      <c r="D21" s="218" t="s">
        <v>325</v>
      </c>
      <c r="E21" s="218" t="s">
        <v>325</v>
      </c>
      <c r="F21" s="218" t="s">
        <v>325</v>
      </c>
      <c r="G21" s="218" t="s">
        <v>325</v>
      </c>
      <c r="H21" s="218" t="s">
        <v>325</v>
      </c>
      <c r="I21" s="218" t="s">
        <v>325</v>
      </c>
      <c r="J21" s="218" t="s">
        <v>325</v>
      </c>
      <c r="K21" s="218" t="s">
        <v>325</v>
      </c>
      <c r="L21" s="218" t="s">
        <v>325</v>
      </c>
      <c r="M21" s="218" t="s">
        <v>325</v>
      </c>
      <c r="N21" s="420" t="s">
        <v>421</v>
      </c>
    </row>
    <row r="22" spans="1:14" ht="138" x14ac:dyDescent="0.35">
      <c r="A22" s="116">
        <v>21</v>
      </c>
      <c r="B22" s="210" t="s">
        <v>327</v>
      </c>
      <c r="C22" s="210" t="s">
        <v>328</v>
      </c>
      <c r="D22" s="218" t="s">
        <v>325</v>
      </c>
      <c r="E22" s="218" t="s">
        <v>325</v>
      </c>
      <c r="F22" s="218" t="s">
        <v>325</v>
      </c>
      <c r="G22" s="218" t="s">
        <v>325</v>
      </c>
      <c r="H22" s="218" t="s">
        <v>325</v>
      </c>
      <c r="I22" s="218" t="s">
        <v>325</v>
      </c>
      <c r="J22" s="218" t="s">
        <v>325</v>
      </c>
      <c r="K22" s="218" t="s">
        <v>325</v>
      </c>
      <c r="L22" s="218" t="s">
        <v>325</v>
      </c>
      <c r="M22" s="218" t="s">
        <v>325</v>
      </c>
      <c r="N22" s="411" t="s">
        <v>422</v>
      </c>
    </row>
    <row r="23" spans="1:14" ht="185" customHeight="1" x14ac:dyDescent="0.35">
      <c r="A23" s="116">
        <v>22</v>
      </c>
      <c r="B23" s="210" t="s">
        <v>331</v>
      </c>
      <c r="C23" s="210" t="s">
        <v>332</v>
      </c>
      <c r="D23" s="218" t="s">
        <v>325</v>
      </c>
      <c r="E23" s="218" t="s">
        <v>325</v>
      </c>
      <c r="F23" s="218" t="s">
        <v>325</v>
      </c>
      <c r="G23" s="218" t="s">
        <v>325</v>
      </c>
      <c r="H23" s="218" t="s">
        <v>325</v>
      </c>
      <c r="I23" s="218" t="s">
        <v>325</v>
      </c>
      <c r="J23" s="218" t="s">
        <v>325</v>
      </c>
      <c r="K23" s="218" t="s">
        <v>325</v>
      </c>
      <c r="L23" s="218" t="s">
        <v>325</v>
      </c>
      <c r="M23" s="218" t="s">
        <v>325</v>
      </c>
      <c r="N23" s="411" t="s">
        <v>423</v>
      </c>
    </row>
    <row r="24" spans="1:14" ht="57.5" x14ac:dyDescent="0.35">
      <c r="A24" s="116">
        <v>23</v>
      </c>
      <c r="B24" s="210" t="s">
        <v>251</v>
      </c>
      <c r="C24" s="210" t="s">
        <v>424</v>
      </c>
      <c r="D24" s="218" t="s">
        <v>418</v>
      </c>
      <c r="E24" s="218" t="s">
        <v>418</v>
      </c>
      <c r="F24" s="218">
        <v>1</v>
      </c>
      <c r="G24" s="218">
        <v>14.23</v>
      </c>
      <c r="H24" s="218" t="s">
        <v>418</v>
      </c>
      <c r="I24" s="218" t="s">
        <v>418</v>
      </c>
      <c r="J24" s="218" t="s">
        <v>418</v>
      </c>
      <c r="K24" s="218" t="s">
        <v>418</v>
      </c>
      <c r="L24" s="218">
        <v>1</v>
      </c>
      <c r="M24" s="119">
        <v>14.23</v>
      </c>
      <c r="N24" s="423"/>
    </row>
    <row r="25" spans="1:14" ht="69" x14ac:dyDescent="0.35">
      <c r="A25" s="116">
        <v>24</v>
      </c>
      <c r="B25" s="210" t="s">
        <v>19</v>
      </c>
      <c r="C25" s="210" t="s">
        <v>336</v>
      </c>
      <c r="D25" s="215" t="s">
        <v>325</v>
      </c>
      <c r="E25" s="215" t="s">
        <v>325</v>
      </c>
      <c r="F25" s="215" t="s">
        <v>325</v>
      </c>
      <c r="G25" s="215" t="s">
        <v>325</v>
      </c>
      <c r="H25" s="215" t="s">
        <v>325</v>
      </c>
      <c r="I25" s="215" t="s">
        <v>325</v>
      </c>
      <c r="J25" s="215" t="s">
        <v>325</v>
      </c>
      <c r="K25" s="215" t="s">
        <v>325</v>
      </c>
      <c r="L25" s="218">
        <v>1</v>
      </c>
      <c r="M25" s="119">
        <v>4.2699999999999996</v>
      </c>
      <c r="N25" s="420" t="s">
        <v>162</v>
      </c>
    </row>
    <row r="26" spans="1:14" ht="82" customHeight="1" x14ac:dyDescent="0.35">
      <c r="A26" s="116">
        <v>25</v>
      </c>
      <c r="B26" s="210" t="s">
        <v>425</v>
      </c>
      <c r="C26" s="210" t="s">
        <v>338</v>
      </c>
      <c r="D26" s="218" t="s">
        <v>325</v>
      </c>
      <c r="E26" s="218" t="s">
        <v>325</v>
      </c>
      <c r="F26" s="218" t="s">
        <v>325</v>
      </c>
      <c r="G26" s="218" t="s">
        <v>325</v>
      </c>
      <c r="H26" s="218" t="s">
        <v>325</v>
      </c>
      <c r="I26" s="218" t="s">
        <v>325</v>
      </c>
      <c r="J26" s="218" t="s">
        <v>325</v>
      </c>
      <c r="K26" s="218" t="s">
        <v>325</v>
      </c>
      <c r="L26" s="218">
        <v>24</v>
      </c>
      <c r="M26" s="119">
        <v>204.96</v>
      </c>
      <c r="N26" s="411" t="s">
        <v>426</v>
      </c>
    </row>
    <row r="27" spans="1:14" ht="46" x14ac:dyDescent="0.35">
      <c r="A27" s="116">
        <v>26</v>
      </c>
      <c r="B27" s="210" t="s">
        <v>37</v>
      </c>
      <c r="C27" s="210" t="s">
        <v>340</v>
      </c>
      <c r="D27" s="218" t="s">
        <v>325</v>
      </c>
      <c r="E27" s="218" t="s">
        <v>325</v>
      </c>
      <c r="F27" s="218" t="s">
        <v>325</v>
      </c>
      <c r="G27" s="218" t="s">
        <v>325</v>
      </c>
      <c r="H27" s="218" t="s">
        <v>325</v>
      </c>
      <c r="I27" s="218" t="s">
        <v>325</v>
      </c>
      <c r="J27" s="218" t="s">
        <v>325</v>
      </c>
      <c r="K27" s="218" t="s">
        <v>325</v>
      </c>
      <c r="L27" s="218">
        <v>10</v>
      </c>
      <c r="M27" s="119">
        <v>75.150000000000006</v>
      </c>
      <c r="N27" s="411" t="s">
        <v>427</v>
      </c>
    </row>
    <row r="28" spans="1:14" ht="69" x14ac:dyDescent="0.35">
      <c r="A28" s="116">
        <v>27</v>
      </c>
      <c r="B28" s="205" t="s">
        <v>39</v>
      </c>
      <c r="C28" s="205" t="s">
        <v>341</v>
      </c>
      <c r="D28" s="218">
        <v>64</v>
      </c>
      <c r="E28" s="218">
        <f>ROUND(D28*0.28,2)</f>
        <v>17.920000000000002</v>
      </c>
      <c r="F28" s="218" t="s">
        <v>325</v>
      </c>
      <c r="G28" s="218" t="s">
        <v>325</v>
      </c>
      <c r="H28" s="218" t="s">
        <v>325</v>
      </c>
      <c r="I28" s="218" t="s">
        <v>325</v>
      </c>
      <c r="J28" s="218" t="s">
        <v>325</v>
      </c>
      <c r="K28" s="218" t="s">
        <v>325</v>
      </c>
      <c r="L28" s="218">
        <v>136</v>
      </c>
      <c r="M28" s="119">
        <f>ROUND(72*0.71+E28,2)</f>
        <v>69.040000000000006</v>
      </c>
      <c r="N28" s="411" t="s">
        <v>428</v>
      </c>
    </row>
    <row r="29" spans="1:14" ht="46" x14ac:dyDescent="0.35">
      <c r="A29" s="116">
        <v>28</v>
      </c>
      <c r="B29" s="203" t="s">
        <v>58</v>
      </c>
      <c r="C29" s="203" t="s">
        <v>69</v>
      </c>
      <c r="D29" s="218" t="s">
        <v>530</v>
      </c>
      <c r="E29" s="218" t="s">
        <v>530</v>
      </c>
      <c r="F29" s="218" t="s">
        <v>530</v>
      </c>
      <c r="G29" s="218" t="s">
        <v>530</v>
      </c>
      <c r="H29" s="218" t="s">
        <v>530</v>
      </c>
      <c r="I29" s="218" t="s">
        <v>530</v>
      </c>
      <c r="J29" s="218" t="s">
        <v>530</v>
      </c>
      <c r="K29" s="218" t="s">
        <v>530</v>
      </c>
      <c r="L29" s="218" t="s">
        <v>530</v>
      </c>
      <c r="M29" s="218" t="s">
        <v>530</v>
      </c>
      <c r="N29" s="411" t="s">
        <v>429</v>
      </c>
    </row>
    <row r="30" spans="1:14" ht="15" thickBot="1" x14ac:dyDescent="0.4">
      <c r="A30" s="421"/>
      <c r="B30" s="379"/>
      <c r="C30" s="379"/>
      <c r="D30" s="371"/>
      <c r="E30" s="371"/>
      <c r="F30" s="371"/>
      <c r="G30" s="371"/>
      <c r="H30" s="371"/>
      <c r="I30" s="371"/>
      <c r="J30" s="371"/>
      <c r="K30" s="371"/>
      <c r="L30" s="112">
        <f>SUM(L21:L29)</f>
        <v>172</v>
      </c>
      <c r="M30" s="112">
        <f>SUM(M21:M29)</f>
        <v>367.65000000000003</v>
      </c>
      <c r="N30" s="417" t="s">
        <v>430</v>
      </c>
    </row>
    <row r="31" spans="1:14" ht="14.5" customHeight="1" x14ac:dyDescent="0.35">
      <c r="A31" s="365" t="s">
        <v>2</v>
      </c>
      <c r="B31" s="366"/>
      <c r="C31" s="366"/>
      <c r="D31" s="366"/>
      <c r="E31" s="366"/>
      <c r="F31" s="366"/>
      <c r="G31" s="366"/>
      <c r="H31" s="366"/>
      <c r="I31" s="366"/>
      <c r="J31" s="366"/>
      <c r="K31" s="366"/>
      <c r="L31" s="366"/>
      <c r="M31" s="366"/>
      <c r="N31" s="367"/>
    </row>
    <row r="32" spans="1:14" ht="158.5" customHeight="1" x14ac:dyDescent="0.35">
      <c r="A32" s="116">
        <v>1</v>
      </c>
      <c r="B32" s="210" t="s">
        <v>343</v>
      </c>
      <c r="C32" s="205" t="s">
        <v>21</v>
      </c>
      <c r="D32" s="218" t="s">
        <v>325</v>
      </c>
      <c r="E32" s="218" t="s">
        <v>325</v>
      </c>
      <c r="F32" s="218" t="s">
        <v>325</v>
      </c>
      <c r="G32" s="218" t="s">
        <v>325</v>
      </c>
      <c r="H32" s="218" t="s">
        <v>325</v>
      </c>
      <c r="I32" s="218" t="s">
        <v>325</v>
      </c>
      <c r="J32" s="218" t="s">
        <v>325</v>
      </c>
      <c r="K32" s="218" t="s">
        <v>325</v>
      </c>
      <c r="L32" s="218">
        <v>298</v>
      </c>
      <c r="M32" s="162">
        <v>950008</v>
      </c>
      <c r="N32" s="411" t="s">
        <v>431</v>
      </c>
    </row>
    <row r="33" spans="1:14" ht="69" x14ac:dyDescent="0.35">
      <c r="A33" s="116">
        <v>2</v>
      </c>
      <c r="B33" s="210" t="s">
        <v>62</v>
      </c>
      <c r="C33" s="210" t="s">
        <v>71</v>
      </c>
      <c r="D33" s="218" t="s">
        <v>325</v>
      </c>
      <c r="E33" s="218" t="s">
        <v>325</v>
      </c>
      <c r="F33" s="218" t="s">
        <v>325</v>
      </c>
      <c r="G33" s="218" t="s">
        <v>325</v>
      </c>
      <c r="H33" s="218" t="s">
        <v>325</v>
      </c>
      <c r="I33" s="218" t="s">
        <v>325</v>
      </c>
      <c r="J33" s="218" t="s">
        <v>325</v>
      </c>
      <c r="K33" s="218" t="s">
        <v>325</v>
      </c>
      <c r="L33" s="218"/>
      <c r="M33" s="119"/>
      <c r="N33" s="411" t="s">
        <v>432</v>
      </c>
    </row>
    <row r="34" spans="1:14" ht="57.5" x14ac:dyDescent="0.35">
      <c r="A34" s="116">
        <v>3</v>
      </c>
      <c r="B34" s="210" t="s">
        <v>40</v>
      </c>
      <c r="C34" s="210" t="s">
        <v>433</v>
      </c>
      <c r="D34" s="218" t="s">
        <v>325</v>
      </c>
      <c r="E34" s="218" t="s">
        <v>325</v>
      </c>
      <c r="F34" s="218" t="s">
        <v>325</v>
      </c>
      <c r="G34" s="218" t="s">
        <v>325</v>
      </c>
      <c r="H34" s="218" t="s">
        <v>325</v>
      </c>
      <c r="I34" s="218" t="s">
        <v>325</v>
      </c>
      <c r="J34" s="218" t="s">
        <v>325</v>
      </c>
      <c r="K34" s="218" t="s">
        <v>325</v>
      </c>
      <c r="L34" s="218">
        <v>26</v>
      </c>
      <c r="M34" s="119" t="s">
        <v>169</v>
      </c>
      <c r="N34" s="411" t="s">
        <v>434</v>
      </c>
    </row>
    <row r="35" spans="1:14" ht="15" thickBot="1" x14ac:dyDescent="0.4">
      <c r="A35" s="421"/>
      <c r="B35" s="422"/>
      <c r="C35" s="422"/>
      <c r="D35" s="371"/>
      <c r="E35" s="371"/>
      <c r="F35" s="371"/>
      <c r="G35" s="371"/>
      <c r="H35" s="371"/>
      <c r="I35" s="371"/>
      <c r="J35" s="371"/>
      <c r="K35" s="371"/>
      <c r="L35" s="112">
        <f>SUM(L32:L34)</f>
        <v>324</v>
      </c>
      <c r="M35" s="112">
        <f>SUM(M32:M34)</f>
        <v>950008</v>
      </c>
      <c r="N35" s="417" t="s">
        <v>435</v>
      </c>
    </row>
    <row r="36" spans="1:14" ht="14.5" customHeight="1" x14ac:dyDescent="0.35">
      <c r="A36" s="365" t="s">
        <v>8</v>
      </c>
      <c r="B36" s="366"/>
      <c r="C36" s="366"/>
      <c r="D36" s="366"/>
      <c r="E36" s="366"/>
      <c r="F36" s="366"/>
      <c r="G36" s="366"/>
      <c r="H36" s="366"/>
      <c r="I36" s="366"/>
      <c r="J36" s="366"/>
      <c r="K36" s="366"/>
      <c r="L36" s="366"/>
      <c r="M36" s="366"/>
      <c r="N36" s="367"/>
    </row>
    <row r="37" spans="1:14" ht="138" x14ac:dyDescent="0.35">
      <c r="A37" s="116">
        <v>39</v>
      </c>
      <c r="B37" s="210" t="s">
        <v>436</v>
      </c>
      <c r="C37" s="210" t="s">
        <v>437</v>
      </c>
      <c r="D37" s="218" t="s">
        <v>325</v>
      </c>
      <c r="E37" s="218" t="s">
        <v>325</v>
      </c>
      <c r="F37" s="218" t="s">
        <v>325</v>
      </c>
      <c r="G37" s="218" t="s">
        <v>325</v>
      </c>
      <c r="H37" s="218" t="s">
        <v>325</v>
      </c>
      <c r="I37" s="218" t="s">
        <v>325</v>
      </c>
      <c r="J37" s="218" t="s">
        <v>325</v>
      </c>
      <c r="K37" s="218" t="s">
        <v>325</v>
      </c>
      <c r="L37" s="218" t="s">
        <v>325</v>
      </c>
      <c r="M37" s="218" t="s">
        <v>325</v>
      </c>
      <c r="N37" s="411" t="s">
        <v>438</v>
      </c>
    </row>
    <row r="38" spans="1:14" ht="103.5" x14ac:dyDescent="0.35">
      <c r="A38" s="116">
        <v>40</v>
      </c>
      <c r="B38" s="210" t="s">
        <v>439</v>
      </c>
      <c r="C38" s="210" t="s">
        <v>29</v>
      </c>
      <c r="D38" s="218" t="s">
        <v>325</v>
      </c>
      <c r="E38" s="218" t="s">
        <v>325</v>
      </c>
      <c r="F38" s="218" t="s">
        <v>325</v>
      </c>
      <c r="G38" s="218" t="s">
        <v>325</v>
      </c>
      <c r="H38" s="218" t="s">
        <v>325</v>
      </c>
      <c r="I38" s="218" t="s">
        <v>325</v>
      </c>
      <c r="J38" s="218" t="s">
        <v>485</v>
      </c>
      <c r="K38" s="218" t="s">
        <v>485</v>
      </c>
      <c r="L38" s="218" t="s">
        <v>325</v>
      </c>
      <c r="M38" s="218" t="s">
        <v>325</v>
      </c>
      <c r="N38" s="411" t="s">
        <v>440</v>
      </c>
    </row>
    <row r="39" spans="1:14" ht="69" x14ac:dyDescent="0.35">
      <c r="A39" s="116">
        <v>41</v>
      </c>
      <c r="B39" s="210" t="s">
        <v>357</v>
      </c>
      <c r="C39" s="210" t="s">
        <v>358</v>
      </c>
      <c r="D39" s="218">
        <v>10</v>
      </c>
      <c r="E39" s="218">
        <v>7.5</v>
      </c>
      <c r="F39" s="218" t="s">
        <v>325</v>
      </c>
      <c r="G39" s="218" t="s">
        <v>325</v>
      </c>
      <c r="H39" s="218" t="s">
        <v>325</v>
      </c>
      <c r="I39" s="218" t="s">
        <v>325</v>
      </c>
      <c r="J39" s="218" t="s">
        <v>325</v>
      </c>
      <c r="K39" s="218" t="s">
        <v>325</v>
      </c>
      <c r="L39" s="218">
        <v>131</v>
      </c>
      <c r="M39" s="119">
        <v>307.5</v>
      </c>
      <c r="N39" s="411" t="s">
        <v>441</v>
      </c>
    </row>
    <row r="40" spans="1:14" ht="57.5" x14ac:dyDescent="0.35">
      <c r="A40" s="116">
        <v>42</v>
      </c>
      <c r="B40" s="210" t="s">
        <v>50</v>
      </c>
      <c r="C40" s="210" t="s">
        <v>360</v>
      </c>
      <c r="D40" s="218">
        <v>48</v>
      </c>
      <c r="E40" s="218">
        <v>48</v>
      </c>
      <c r="F40" s="218">
        <v>36</v>
      </c>
      <c r="G40" s="218">
        <v>72</v>
      </c>
      <c r="H40" s="218">
        <v>114</v>
      </c>
      <c r="I40" s="218">
        <v>228</v>
      </c>
      <c r="J40" s="218"/>
      <c r="K40" s="218"/>
      <c r="L40" s="218">
        <v>198</v>
      </c>
      <c r="M40" s="119">
        <v>348</v>
      </c>
      <c r="N40" s="411" t="s">
        <v>442</v>
      </c>
    </row>
    <row r="41" spans="1:14" ht="46" x14ac:dyDescent="0.35">
      <c r="A41" s="116">
        <v>43</v>
      </c>
      <c r="B41" s="210" t="s">
        <v>47</v>
      </c>
      <c r="C41" s="210" t="s">
        <v>443</v>
      </c>
      <c r="D41" s="218" t="s">
        <v>169</v>
      </c>
      <c r="E41" s="218" t="s">
        <v>169</v>
      </c>
      <c r="F41" s="218" t="s">
        <v>169</v>
      </c>
      <c r="G41" s="218" t="s">
        <v>169</v>
      </c>
      <c r="H41" s="218" t="s">
        <v>169</v>
      </c>
      <c r="I41" s="218" t="s">
        <v>169</v>
      </c>
      <c r="J41" s="218" t="s">
        <v>169</v>
      </c>
      <c r="K41" s="218" t="s">
        <v>169</v>
      </c>
      <c r="L41" s="218" t="s">
        <v>169</v>
      </c>
      <c r="M41" s="218" t="s">
        <v>169</v>
      </c>
      <c r="N41" s="411" t="s">
        <v>444</v>
      </c>
    </row>
    <row r="42" spans="1:14" ht="57.5" x14ac:dyDescent="0.35">
      <c r="A42" s="116">
        <v>44</v>
      </c>
      <c r="B42" s="210" t="s">
        <v>51</v>
      </c>
      <c r="C42" s="210" t="s">
        <v>445</v>
      </c>
      <c r="D42" s="218">
        <v>105</v>
      </c>
      <c r="E42" s="218">
        <v>261</v>
      </c>
      <c r="F42" s="218">
        <v>34</v>
      </c>
      <c r="G42" s="218">
        <v>157</v>
      </c>
      <c r="H42" s="218">
        <v>339</v>
      </c>
      <c r="I42" s="218">
        <v>1178</v>
      </c>
      <c r="J42" s="218" t="s">
        <v>485</v>
      </c>
      <c r="K42" s="218" t="s">
        <v>485</v>
      </c>
      <c r="L42" s="218">
        <v>478</v>
      </c>
      <c r="M42" s="119">
        <v>1598</v>
      </c>
      <c r="N42" s="411" t="s">
        <v>446</v>
      </c>
    </row>
    <row r="43" spans="1:14" ht="138" x14ac:dyDescent="0.35">
      <c r="A43" s="116">
        <v>45</v>
      </c>
      <c r="B43" s="210" t="s">
        <v>56</v>
      </c>
      <c r="C43" s="210" t="s">
        <v>447</v>
      </c>
      <c r="D43" s="218" t="s">
        <v>325</v>
      </c>
      <c r="E43" s="218" t="s">
        <v>325</v>
      </c>
      <c r="F43" s="218" t="s">
        <v>325</v>
      </c>
      <c r="G43" s="218" t="s">
        <v>325</v>
      </c>
      <c r="H43" s="218" t="s">
        <v>325</v>
      </c>
      <c r="I43" s="218" t="s">
        <v>325</v>
      </c>
      <c r="J43" s="218" t="s">
        <v>485</v>
      </c>
      <c r="K43" s="218" t="s">
        <v>485</v>
      </c>
      <c r="L43" s="218">
        <v>2361</v>
      </c>
      <c r="M43" s="218" t="s">
        <v>325</v>
      </c>
      <c r="N43" s="411" t="s">
        <v>448</v>
      </c>
    </row>
    <row r="44" spans="1:14" ht="115" x14ac:dyDescent="0.35">
      <c r="A44" s="116">
        <v>46</v>
      </c>
      <c r="B44" s="210" t="s">
        <v>52</v>
      </c>
      <c r="C44" s="210" t="s">
        <v>371</v>
      </c>
      <c r="D44" s="218" t="s">
        <v>325</v>
      </c>
      <c r="E44" s="218" t="s">
        <v>325</v>
      </c>
      <c r="F44" s="218" t="s">
        <v>325</v>
      </c>
      <c r="G44" s="218" t="s">
        <v>325</v>
      </c>
      <c r="H44" s="218" t="s">
        <v>325</v>
      </c>
      <c r="I44" s="218" t="s">
        <v>325</v>
      </c>
      <c r="J44" s="218">
        <v>457</v>
      </c>
      <c r="K44" s="218">
        <v>1245.43</v>
      </c>
      <c r="L44" s="218">
        <v>457</v>
      </c>
      <c r="M44" s="218">
        <v>1245.43</v>
      </c>
      <c r="N44" s="411" t="s">
        <v>449</v>
      </c>
    </row>
    <row r="45" spans="1:14" ht="57.5" x14ac:dyDescent="0.35">
      <c r="A45" s="116">
        <v>47</v>
      </c>
      <c r="B45" s="210" t="s">
        <v>53</v>
      </c>
      <c r="C45" s="210" t="s">
        <v>372</v>
      </c>
      <c r="D45" s="218" t="s">
        <v>530</v>
      </c>
      <c r="E45" s="218" t="s">
        <v>530</v>
      </c>
      <c r="F45" s="218" t="s">
        <v>530</v>
      </c>
      <c r="G45" s="218" t="s">
        <v>530</v>
      </c>
      <c r="H45" s="218" t="s">
        <v>530</v>
      </c>
      <c r="I45" s="218" t="s">
        <v>530</v>
      </c>
      <c r="J45" s="218" t="s">
        <v>530</v>
      </c>
      <c r="K45" s="218" t="s">
        <v>530</v>
      </c>
      <c r="L45" s="218" t="s">
        <v>530</v>
      </c>
      <c r="M45" s="218" t="s">
        <v>530</v>
      </c>
      <c r="N45" s="411" t="s">
        <v>450</v>
      </c>
    </row>
    <row r="46" spans="1:14" ht="57.5" x14ac:dyDescent="0.35">
      <c r="A46" s="116">
        <v>48</v>
      </c>
      <c r="B46" s="210" t="s">
        <v>30</v>
      </c>
      <c r="C46" s="210" t="s">
        <v>451</v>
      </c>
      <c r="D46" s="218" t="s">
        <v>485</v>
      </c>
      <c r="E46" s="218" t="s">
        <v>485</v>
      </c>
      <c r="F46" s="218" t="s">
        <v>325</v>
      </c>
      <c r="G46" s="218" t="s">
        <v>325</v>
      </c>
      <c r="H46" s="218" t="s">
        <v>325</v>
      </c>
      <c r="I46" s="218" t="s">
        <v>325</v>
      </c>
      <c r="J46" s="218" t="s">
        <v>485</v>
      </c>
      <c r="K46" s="218" t="s">
        <v>485</v>
      </c>
      <c r="L46" s="218">
        <v>404</v>
      </c>
      <c r="M46" s="119">
        <v>6240.19</v>
      </c>
      <c r="N46" s="424"/>
    </row>
    <row r="47" spans="1:14" ht="80.5" x14ac:dyDescent="0.35">
      <c r="A47" s="116">
        <v>49</v>
      </c>
      <c r="B47" s="210" t="s">
        <v>252</v>
      </c>
      <c r="C47" s="210" t="s">
        <v>452</v>
      </c>
      <c r="D47" s="218" t="s">
        <v>485</v>
      </c>
      <c r="E47" s="218" t="s">
        <v>485</v>
      </c>
      <c r="F47" s="218" t="s">
        <v>325</v>
      </c>
      <c r="G47" s="218" t="s">
        <v>325</v>
      </c>
      <c r="H47" s="218" t="s">
        <v>325</v>
      </c>
      <c r="I47" s="218" t="s">
        <v>325</v>
      </c>
      <c r="J47" s="218" t="s">
        <v>485</v>
      </c>
      <c r="K47" s="218" t="s">
        <v>485</v>
      </c>
      <c r="L47" s="218" t="s">
        <v>325</v>
      </c>
      <c r="M47" s="218" t="s">
        <v>325</v>
      </c>
      <c r="N47" s="424"/>
    </row>
    <row r="48" spans="1:14" ht="15" thickBot="1" x14ac:dyDescent="0.4">
      <c r="A48" s="412"/>
      <c r="B48" s="425"/>
      <c r="C48" s="425"/>
      <c r="D48" s="112"/>
      <c r="E48" s="112"/>
      <c r="F48" s="112"/>
      <c r="G48" s="112"/>
      <c r="H48" s="112"/>
      <c r="I48" s="112"/>
      <c r="J48" s="112"/>
      <c r="K48" s="112"/>
      <c r="L48" s="112">
        <f>SUM(L37:L47)</f>
        <v>4029</v>
      </c>
      <c r="M48" s="112">
        <f>SUM(M37:M47)</f>
        <v>9739.119999999999</v>
      </c>
      <c r="N48" s="417" t="s">
        <v>453</v>
      </c>
    </row>
    <row r="49" spans="1:14" ht="14.5" customHeight="1" x14ac:dyDescent="0.35">
      <c r="A49" s="365" t="s">
        <v>3</v>
      </c>
      <c r="B49" s="366"/>
      <c r="C49" s="366"/>
      <c r="D49" s="366"/>
      <c r="E49" s="366"/>
      <c r="F49" s="366"/>
      <c r="G49" s="366"/>
      <c r="H49" s="366"/>
      <c r="I49" s="366"/>
      <c r="J49" s="366"/>
      <c r="K49" s="366"/>
      <c r="L49" s="366"/>
      <c r="M49" s="366"/>
      <c r="N49" s="367"/>
    </row>
    <row r="50" spans="1:14" ht="46" x14ac:dyDescent="0.35">
      <c r="A50" s="116">
        <v>4</v>
      </c>
      <c r="B50" s="210" t="s">
        <v>17</v>
      </c>
      <c r="C50" s="205" t="s">
        <v>376</v>
      </c>
      <c r="D50" s="218" t="s">
        <v>325</v>
      </c>
      <c r="E50" s="218" t="s">
        <v>325</v>
      </c>
      <c r="F50" s="218" t="s">
        <v>325</v>
      </c>
      <c r="G50" s="218" t="s">
        <v>325</v>
      </c>
      <c r="H50" s="218" t="s">
        <v>325</v>
      </c>
      <c r="I50" s="218" t="s">
        <v>325</v>
      </c>
      <c r="J50" s="218" t="s">
        <v>325</v>
      </c>
      <c r="K50" s="218" t="s">
        <v>325</v>
      </c>
      <c r="L50" s="168">
        <v>10568829</v>
      </c>
      <c r="M50" s="213">
        <v>13218430.189999999</v>
      </c>
      <c r="N50" s="411" t="s">
        <v>187</v>
      </c>
    </row>
    <row r="51" spans="1:14" ht="80.5" x14ac:dyDescent="0.35">
      <c r="A51" s="426">
        <v>5</v>
      </c>
      <c r="B51" s="210" t="s">
        <v>295</v>
      </c>
      <c r="C51" s="205" t="s">
        <v>22</v>
      </c>
      <c r="D51" s="218" t="s">
        <v>325</v>
      </c>
      <c r="E51" s="218" t="s">
        <v>325</v>
      </c>
      <c r="F51" s="218" t="s">
        <v>325</v>
      </c>
      <c r="G51" s="218" t="s">
        <v>325</v>
      </c>
      <c r="H51" s="218" t="s">
        <v>325</v>
      </c>
      <c r="I51" s="218" t="s">
        <v>325</v>
      </c>
      <c r="J51" s="218" t="s">
        <v>325</v>
      </c>
      <c r="K51" s="218" t="s">
        <v>325</v>
      </c>
      <c r="L51" s="218">
        <v>2972</v>
      </c>
      <c r="M51" s="218" t="s">
        <v>325</v>
      </c>
      <c r="N51" s="427" t="s">
        <v>286</v>
      </c>
    </row>
    <row r="52" spans="1:14" ht="115" x14ac:dyDescent="0.35">
      <c r="A52" s="426">
        <v>6</v>
      </c>
      <c r="B52" s="210" t="s">
        <v>55</v>
      </c>
      <c r="C52" s="205" t="s">
        <v>379</v>
      </c>
      <c r="D52" s="218">
        <v>3695</v>
      </c>
      <c r="E52" s="20">
        <v>510224.66666666698</v>
      </c>
      <c r="F52" s="218" t="s">
        <v>325</v>
      </c>
      <c r="G52" s="218" t="s">
        <v>325</v>
      </c>
      <c r="H52" s="218" t="s">
        <v>325</v>
      </c>
      <c r="I52" s="218" t="s">
        <v>325</v>
      </c>
      <c r="J52" s="218" t="s">
        <v>325</v>
      </c>
      <c r="K52" s="218" t="s">
        <v>325</v>
      </c>
      <c r="L52" s="218">
        <v>63507</v>
      </c>
      <c r="M52" s="213">
        <v>8170507.96833333</v>
      </c>
      <c r="N52" s="428" t="s">
        <v>287</v>
      </c>
    </row>
    <row r="53" spans="1:14" ht="57.5" x14ac:dyDescent="0.35">
      <c r="A53" s="426">
        <v>7</v>
      </c>
      <c r="B53" s="210" t="s">
        <v>35</v>
      </c>
      <c r="C53" s="205" t="s">
        <v>454</v>
      </c>
      <c r="D53" s="218" t="s">
        <v>325</v>
      </c>
      <c r="E53" s="218" t="s">
        <v>325</v>
      </c>
      <c r="F53" s="218" t="s">
        <v>325</v>
      </c>
      <c r="G53" s="218" t="s">
        <v>325</v>
      </c>
      <c r="H53" s="218" t="s">
        <v>325</v>
      </c>
      <c r="I53" s="218" t="s">
        <v>325</v>
      </c>
      <c r="J53" s="218" t="s">
        <v>325</v>
      </c>
      <c r="K53" s="218" t="s">
        <v>325</v>
      </c>
      <c r="L53" s="218">
        <v>3677</v>
      </c>
      <c r="M53" s="213">
        <v>9198.17</v>
      </c>
      <c r="N53" s="428"/>
    </row>
    <row r="54" spans="1:14" ht="57.5" x14ac:dyDescent="0.35">
      <c r="A54" s="426">
        <v>8</v>
      </c>
      <c r="B54" s="210" t="s">
        <v>33</v>
      </c>
      <c r="C54" s="205" t="s">
        <v>455</v>
      </c>
      <c r="D54" s="218" t="s">
        <v>325</v>
      </c>
      <c r="E54" s="218" t="s">
        <v>325</v>
      </c>
      <c r="F54" s="218" t="s">
        <v>325</v>
      </c>
      <c r="G54" s="218" t="s">
        <v>325</v>
      </c>
      <c r="H54" s="218" t="s">
        <v>325</v>
      </c>
      <c r="I54" s="218" t="s">
        <v>325</v>
      </c>
      <c r="J54" s="218" t="s">
        <v>325</v>
      </c>
      <c r="K54" s="218" t="s">
        <v>325</v>
      </c>
      <c r="L54" s="218">
        <v>81</v>
      </c>
      <c r="M54" s="213">
        <v>1499.23</v>
      </c>
      <c r="N54" s="428"/>
    </row>
    <row r="55" spans="1:14" ht="57.5" x14ac:dyDescent="0.35">
      <c r="A55" s="426">
        <v>9</v>
      </c>
      <c r="B55" s="210" t="s">
        <v>34</v>
      </c>
      <c r="C55" s="205" t="s">
        <v>456</v>
      </c>
      <c r="D55" s="218" t="s">
        <v>325</v>
      </c>
      <c r="E55" s="218" t="s">
        <v>325</v>
      </c>
      <c r="F55" s="218" t="s">
        <v>325</v>
      </c>
      <c r="G55" s="218" t="s">
        <v>325</v>
      </c>
      <c r="H55" s="218" t="s">
        <v>325</v>
      </c>
      <c r="I55" s="218" t="s">
        <v>325</v>
      </c>
      <c r="J55" s="218" t="s">
        <v>325</v>
      </c>
      <c r="K55" s="218" t="s">
        <v>325</v>
      </c>
      <c r="L55" s="218">
        <v>3683</v>
      </c>
      <c r="M55" s="213">
        <v>79755.83</v>
      </c>
      <c r="N55" s="428"/>
    </row>
    <row r="56" spans="1:14" ht="57.5" x14ac:dyDescent="0.35">
      <c r="A56" s="426">
        <v>10</v>
      </c>
      <c r="B56" s="210" t="s">
        <v>36</v>
      </c>
      <c r="C56" s="205" t="s">
        <v>457</v>
      </c>
      <c r="D56" s="218" t="s">
        <v>325</v>
      </c>
      <c r="E56" s="218" t="s">
        <v>325</v>
      </c>
      <c r="F56" s="218" t="s">
        <v>325</v>
      </c>
      <c r="G56" s="218" t="s">
        <v>325</v>
      </c>
      <c r="H56" s="218" t="s">
        <v>325</v>
      </c>
      <c r="I56" s="218" t="s">
        <v>325</v>
      </c>
      <c r="J56" s="218" t="s">
        <v>325</v>
      </c>
      <c r="K56" s="218" t="s">
        <v>325</v>
      </c>
      <c r="L56" s="218">
        <v>6</v>
      </c>
      <c r="M56" s="213">
        <v>306.83999999999997</v>
      </c>
      <c r="N56" s="428"/>
    </row>
    <row r="57" spans="1:14" ht="15" thickBot="1" x14ac:dyDescent="0.4">
      <c r="A57" s="421"/>
      <c r="B57" s="422"/>
      <c r="C57" s="382"/>
      <c r="D57" s="371"/>
      <c r="E57" s="371"/>
      <c r="F57" s="371"/>
      <c r="G57" s="371"/>
      <c r="H57" s="371"/>
      <c r="I57" s="371"/>
      <c r="J57" s="371"/>
      <c r="K57" s="371"/>
      <c r="L57" s="429">
        <f>SUM(L50:L56)</f>
        <v>10642755</v>
      </c>
      <c r="M57" s="430">
        <f>SUM(M50:M56)</f>
        <v>21479698.228333332</v>
      </c>
      <c r="N57" s="417" t="s">
        <v>458</v>
      </c>
    </row>
    <row r="58" spans="1:14" ht="14.5" customHeight="1" x14ac:dyDescent="0.35">
      <c r="A58" s="365" t="s">
        <v>6</v>
      </c>
      <c r="B58" s="366"/>
      <c r="C58" s="366"/>
      <c r="D58" s="366"/>
      <c r="E58" s="366"/>
      <c r="F58" s="366"/>
      <c r="G58" s="366"/>
      <c r="H58" s="366"/>
      <c r="I58" s="366"/>
      <c r="J58" s="366"/>
      <c r="K58" s="366"/>
      <c r="L58" s="366"/>
      <c r="M58" s="366"/>
      <c r="N58" s="367"/>
    </row>
    <row r="59" spans="1:14" ht="57.5" x14ac:dyDescent="0.35">
      <c r="A59" s="116">
        <v>29</v>
      </c>
      <c r="B59" s="210" t="s">
        <v>41</v>
      </c>
      <c r="C59" s="210" t="s">
        <v>459</v>
      </c>
      <c r="D59" s="212" t="s">
        <v>325</v>
      </c>
      <c r="E59" s="212" t="s">
        <v>325</v>
      </c>
      <c r="F59" s="212" t="s">
        <v>325</v>
      </c>
      <c r="G59" s="212" t="s">
        <v>325</v>
      </c>
      <c r="H59" s="212" t="s">
        <v>325</v>
      </c>
      <c r="I59" s="212" t="s">
        <v>325</v>
      </c>
      <c r="J59" s="212" t="s">
        <v>325</v>
      </c>
      <c r="K59" s="212" t="s">
        <v>325</v>
      </c>
      <c r="L59" s="212">
        <v>472</v>
      </c>
      <c r="M59" s="216">
        <v>5110</v>
      </c>
      <c r="N59" s="431" t="s">
        <v>460</v>
      </c>
    </row>
    <row r="60" spans="1:14" ht="46" x14ac:dyDescent="0.35">
      <c r="A60" s="116">
        <v>30</v>
      </c>
      <c r="B60" s="210" t="s">
        <v>383</v>
      </c>
      <c r="C60" s="210" t="s">
        <v>384</v>
      </c>
      <c r="D60" s="212" t="s">
        <v>325</v>
      </c>
      <c r="E60" s="212" t="s">
        <v>325</v>
      </c>
      <c r="F60" s="212" t="s">
        <v>325</v>
      </c>
      <c r="G60" s="212" t="s">
        <v>325</v>
      </c>
      <c r="H60" s="212" t="s">
        <v>325</v>
      </c>
      <c r="I60" s="212" t="s">
        <v>325</v>
      </c>
      <c r="J60" s="212" t="s">
        <v>325</v>
      </c>
      <c r="K60" s="212" t="s">
        <v>325</v>
      </c>
      <c r="L60" s="212">
        <v>23</v>
      </c>
      <c r="M60" s="216">
        <v>213.4</v>
      </c>
      <c r="N60" s="431" t="s">
        <v>461</v>
      </c>
    </row>
    <row r="61" spans="1:14" ht="57.5" x14ac:dyDescent="0.35">
      <c r="A61" s="116">
        <v>31</v>
      </c>
      <c r="B61" s="210" t="s">
        <v>42</v>
      </c>
      <c r="C61" s="210" t="s">
        <v>26</v>
      </c>
      <c r="D61" s="218" t="s">
        <v>485</v>
      </c>
      <c r="E61" s="218" t="s">
        <v>485</v>
      </c>
      <c r="F61" s="218">
        <v>0</v>
      </c>
      <c r="G61" s="119" t="s">
        <v>478</v>
      </c>
      <c r="H61" s="218" t="s">
        <v>485</v>
      </c>
      <c r="I61" s="218" t="s">
        <v>485</v>
      </c>
      <c r="J61" s="218" t="s">
        <v>485</v>
      </c>
      <c r="K61" s="218" t="s">
        <v>485</v>
      </c>
      <c r="L61" s="218">
        <v>0</v>
      </c>
      <c r="M61" s="119">
        <v>0</v>
      </c>
      <c r="N61" s="431" t="s">
        <v>462</v>
      </c>
    </row>
    <row r="62" spans="1:14" ht="46" x14ac:dyDescent="0.35">
      <c r="A62" s="116">
        <v>32</v>
      </c>
      <c r="B62" s="205" t="s">
        <v>43</v>
      </c>
      <c r="C62" s="205" t="s">
        <v>27</v>
      </c>
      <c r="D62" s="212" t="s">
        <v>325</v>
      </c>
      <c r="E62" s="212" t="s">
        <v>325</v>
      </c>
      <c r="F62" s="212" t="s">
        <v>325</v>
      </c>
      <c r="G62" s="212" t="s">
        <v>325</v>
      </c>
      <c r="H62" s="212" t="s">
        <v>325</v>
      </c>
      <c r="I62" s="212" t="s">
        <v>325</v>
      </c>
      <c r="J62" s="212" t="s">
        <v>325</v>
      </c>
      <c r="K62" s="212" t="s">
        <v>325</v>
      </c>
      <c r="L62" s="212" t="s">
        <v>325</v>
      </c>
      <c r="M62" s="212" t="s">
        <v>325</v>
      </c>
      <c r="N62" s="432" t="s">
        <v>463</v>
      </c>
    </row>
    <row r="63" spans="1:14" ht="46" x14ac:dyDescent="0.35">
      <c r="A63" s="116">
        <v>33</v>
      </c>
      <c r="B63" s="205" t="s">
        <v>44</v>
      </c>
      <c r="C63" s="205" t="s">
        <v>59</v>
      </c>
      <c r="D63" s="212" t="s">
        <v>325</v>
      </c>
      <c r="E63" s="212" t="s">
        <v>325</v>
      </c>
      <c r="F63" s="212" t="s">
        <v>325</v>
      </c>
      <c r="G63" s="212" t="s">
        <v>325</v>
      </c>
      <c r="H63" s="212" t="s">
        <v>325</v>
      </c>
      <c r="I63" s="212" t="s">
        <v>325</v>
      </c>
      <c r="J63" s="212" t="s">
        <v>325</v>
      </c>
      <c r="K63" s="212" t="s">
        <v>325</v>
      </c>
      <c r="L63" s="212" t="s">
        <v>325</v>
      </c>
      <c r="M63" s="212" t="s">
        <v>325</v>
      </c>
      <c r="N63" s="432"/>
    </row>
    <row r="64" spans="1:14" ht="46" x14ac:dyDescent="0.35">
      <c r="A64" s="116">
        <v>34</v>
      </c>
      <c r="B64" s="205" t="s">
        <v>45</v>
      </c>
      <c r="C64" s="205" t="s">
        <v>28</v>
      </c>
      <c r="D64" s="212">
        <v>0</v>
      </c>
      <c r="E64" s="212">
        <v>0</v>
      </c>
      <c r="F64" s="212" t="s">
        <v>325</v>
      </c>
      <c r="G64" s="212" t="s">
        <v>325</v>
      </c>
      <c r="H64" s="212" t="s">
        <v>325</v>
      </c>
      <c r="I64" s="212" t="s">
        <v>325</v>
      </c>
      <c r="J64" s="212" t="s">
        <v>325</v>
      </c>
      <c r="K64" s="212" t="s">
        <v>325</v>
      </c>
      <c r="L64" s="212">
        <v>26</v>
      </c>
      <c r="M64" s="204">
        <v>286.10000000000002</v>
      </c>
      <c r="N64" s="431" t="s">
        <v>461</v>
      </c>
    </row>
    <row r="65" spans="1:14" ht="46" x14ac:dyDescent="0.35">
      <c r="A65" s="116">
        <v>35</v>
      </c>
      <c r="B65" s="205" t="s">
        <v>60</v>
      </c>
      <c r="C65" s="205" t="s">
        <v>70</v>
      </c>
      <c r="D65" s="212" t="s">
        <v>325</v>
      </c>
      <c r="E65" s="212" t="s">
        <v>325</v>
      </c>
      <c r="F65" s="212" t="s">
        <v>325</v>
      </c>
      <c r="G65" s="212" t="s">
        <v>325</v>
      </c>
      <c r="H65" s="212" t="s">
        <v>325</v>
      </c>
      <c r="I65" s="212" t="s">
        <v>325</v>
      </c>
      <c r="J65" s="212" t="s">
        <v>325</v>
      </c>
      <c r="K65" s="212" t="s">
        <v>325</v>
      </c>
      <c r="L65" s="218">
        <v>60</v>
      </c>
      <c r="M65" s="119">
        <v>128.1</v>
      </c>
      <c r="N65" s="431" t="s">
        <v>461</v>
      </c>
    </row>
    <row r="66" spans="1:14" ht="34.5" x14ac:dyDescent="0.35">
      <c r="A66" s="116">
        <v>36</v>
      </c>
      <c r="B66" s="205" t="s">
        <v>46</v>
      </c>
      <c r="C66" s="205" t="s">
        <v>385</v>
      </c>
      <c r="D66" s="218">
        <v>0</v>
      </c>
      <c r="E66" s="119" t="s">
        <v>478</v>
      </c>
      <c r="F66" s="218">
        <v>0</v>
      </c>
      <c r="G66" s="119" t="s">
        <v>478</v>
      </c>
      <c r="H66" s="218">
        <v>0</v>
      </c>
      <c r="I66" s="119" t="s">
        <v>478</v>
      </c>
      <c r="J66" s="218">
        <v>0</v>
      </c>
      <c r="K66" s="119" t="s">
        <v>478</v>
      </c>
      <c r="L66" s="218">
        <v>0</v>
      </c>
      <c r="M66" s="119">
        <v>0</v>
      </c>
      <c r="N66" s="431" t="s">
        <v>461</v>
      </c>
    </row>
    <row r="67" spans="1:14" ht="15" thickBot="1" x14ac:dyDescent="0.4">
      <c r="A67" s="421"/>
      <c r="B67" s="382"/>
      <c r="C67" s="382"/>
      <c r="D67" s="371"/>
      <c r="E67" s="375"/>
      <c r="F67" s="371"/>
      <c r="G67" s="375"/>
      <c r="H67" s="371"/>
      <c r="I67" s="375"/>
      <c r="J67" s="371"/>
      <c r="K67" s="375"/>
      <c r="L67" s="112">
        <f>SUM(L59:L66)</f>
        <v>581</v>
      </c>
      <c r="M67" s="112">
        <f>SUM(M59:M66)</f>
        <v>5737.6</v>
      </c>
      <c r="N67" s="417" t="s">
        <v>464</v>
      </c>
    </row>
    <row r="68" spans="1:14" ht="14.5" customHeight="1" x14ac:dyDescent="0.35">
      <c r="A68" s="365" t="s">
        <v>4</v>
      </c>
      <c r="B68" s="366"/>
      <c r="C68" s="366"/>
      <c r="D68" s="366"/>
      <c r="E68" s="366"/>
      <c r="F68" s="366"/>
      <c r="G68" s="366"/>
      <c r="H68" s="366"/>
      <c r="I68" s="366"/>
      <c r="J68" s="366"/>
      <c r="K68" s="366"/>
      <c r="L68" s="366"/>
      <c r="M68" s="366"/>
      <c r="N68" s="367"/>
    </row>
    <row r="69" spans="1:14" ht="80.5" x14ac:dyDescent="0.35">
      <c r="A69" s="116">
        <v>11</v>
      </c>
      <c r="B69" s="210" t="s">
        <v>465</v>
      </c>
      <c r="C69" s="210" t="s">
        <v>466</v>
      </c>
      <c r="D69" s="218" t="s">
        <v>325</v>
      </c>
      <c r="E69" s="218" t="s">
        <v>325</v>
      </c>
      <c r="F69" s="168">
        <v>25396</v>
      </c>
      <c r="G69" s="20">
        <v>2349459.66</v>
      </c>
      <c r="H69" s="218" t="s">
        <v>485</v>
      </c>
      <c r="I69" s="218" t="s">
        <v>485</v>
      </c>
      <c r="J69" s="218" t="s">
        <v>485</v>
      </c>
      <c r="K69" s="218" t="s">
        <v>485</v>
      </c>
      <c r="L69" s="159">
        <v>25396</v>
      </c>
      <c r="M69" s="160">
        <v>2349459.66</v>
      </c>
      <c r="N69" s="411" t="s">
        <v>531</v>
      </c>
    </row>
    <row r="70" spans="1:14" ht="92" x14ac:dyDescent="0.35">
      <c r="A70" s="116">
        <v>12</v>
      </c>
      <c r="B70" s="210" t="s">
        <v>467</v>
      </c>
      <c r="C70" s="210" t="s">
        <v>468</v>
      </c>
      <c r="D70" s="218" t="s">
        <v>325</v>
      </c>
      <c r="E70" s="218" t="s">
        <v>325</v>
      </c>
      <c r="F70" s="168">
        <v>1163</v>
      </c>
      <c r="G70" s="20">
        <v>95909.55</v>
      </c>
      <c r="H70" s="218" t="s">
        <v>485</v>
      </c>
      <c r="I70" s="218" t="s">
        <v>485</v>
      </c>
      <c r="J70" s="218" t="s">
        <v>485</v>
      </c>
      <c r="K70" s="218" t="s">
        <v>485</v>
      </c>
      <c r="L70" s="159">
        <v>1163</v>
      </c>
      <c r="M70" s="160">
        <v>95909.55</v>
      </c>
      <c r="N70" s="424"/>
    </row>
    <row r="71" spans="1:14" ht="80.5" x14ac:dyDescent="0.35">
      <c r="A71" s="116">
        <v>13</v>
      </c>
      <c r="B71" s="210" t="s">
        <v>72</v>
      </c>
      <c r="C71" s="210" t="s">
        <v>73</v>
      </c>
      <c r="D71" s="218" t="s">
        <v>325</v>
      </c>
      <c r="E71" s="218" t="s">
        <v>325</v>
      </c>
      <c r="F71" s="168">
        <v>7771</v>
      </c>
      <c r="G71" s="20">
        <f>634425.44</f>
        <v>634425.43999999994</v>
      </c>
      <c r="H71" s="218" t="s">
        <v>485</v>
      </c>
      <c r="I71" s="218" t="s">
        <v>485</v>
      </c>
      <c r="J71" s="218" t="s">
        <v>485</v>
      </c>
      <c r="K71" s="218" t="s">
        <v>485</v>
      </c>
      <c r="L71" s="159">
        <v>7771</v>
      </c>
      <c r="M71" s="160">
        <v>634425.43999999994</v>
      </c>
      <c r="N71" s="424"/>
    </row>
    <row r="72" spans="1:14" ht="80.5" x14ac:dyDescent="0.35">
      <c r="A72" s="116">
        <v>14</v>
      </c>
      <c r="B72" s="210" t="s">
        <v>78</v>
      </c>
      <c r="C72" s="210" t="s">
        <v>469</v>
      </c>
      <c r="D72" s="218" t="s">
        <v>325</v>
      </c>
      <c r="E72" s="218" t="s">
        <v>325</v>
      </c>
      <c r="F72" s="168">
        <v>8163</v>
      </c>
      <c r="G72" s="20">
        <v>153651</v>
      </c>
      <c r="H72" s="218" t="s">
        <v>485</v>
      </c>
      <c r="I72" s="218" t="s">
        <v>485</v>
      </c>
      <c r="J72" s="218" t="s">
        <v>485</v>
      </c>
      <c r="K72" s="218" t="s">
        <v>485</v>
      </c>
      <c r="L72" s="159">
        <v>8163</v>
      </c>
      <c r="M72" s="160">
        <v>153651</v>
      </c>
      <c r="N72" s="424"/>
    </row>
    <row r="73" spans="1:14" ht="80.5" x14ac:dyDescent="0.35">
      <c r="A73" s="116">
        <v>15</v>
      </c>
      <c r="B73" s="210" t="s">
        <v>79</v>
      </c>
      <c r="C73" s="210" t="s">
        <v>74</v>
      </c>
      <c r="D73" s="218" t="s">
        <v>325</v>
      </c>
      <c r="E73" s="218" t="s">
        <v>325</v>
      </c>
      <c r="F73" s="168">
        <v>1270</v>
      </c>
      <c r="G73" s="20">
        <v>93558.17</v>
      </c>
      <c r="H73" s="218" t="s">
        <v>485</v>
      </c>
      <c r="I73" s="218" t="s">
        <v>485</v>
      </c>
      <c r="J73" s="218" t="s">
        <v>485</v>
      </c>
      <c r="K73" s="218" t="s">
        <v>485</v>
      </c>
      <c r="L73" s="159">
        <v>1270</v>
      </c>
      <c r="M73" s="160">
        <v>93558.17</v>
      </c>
      <c r="N73" s="424"/>
    </row>
    <row r="74" spans="1:14" ht="46" x14ac:dyDescent="0.35">
      <c r="A74" s="116">
        <v>16</v>
      </c>
      <c r="B74" s="210" t="s">
        <v>75</v>
      </c>
      <c r="C74" s="210" t="s">
        <v>76</v>
      </c>
      <c r="D74" s="218" t="s">
        <v>325</v>
      </c>
      <c r="E74" s="218" t="s">
        <v>325</v>
      </c>
      <c r="F74" s="168">
        <v>25</v>
      </c>
      <c r="G74" s="20">
        <v>3144.95</v>
      </c>
      <c r="H74" s="218" t="s">
        <v>485</v>
      </c>
      <c r="I74" s="218" t="s">
        <v>485</v>
      </c>
      <c r="J74" s="218" t="s">
        <v>485</v>
      </c>
      <c r="K74" s="218" t="s">
        <v>485</v>
      </c>
      <c r="L74" s="159">
        <v>25</v>
      </c>
      <c r="M74" s="160">
        <v>3144.95</v>
      </c>
      <c r="N74" s="424"/>
    </row>
    <row r="75" spans="1:14" ht="115" x14ac:dyDescent="0.35">
      <c r="A75" s="116">
        <v>17</v>
      </c>
      <c r="B75" s="210" t="s">
        <v>65</v>
      </c>
      <c r="C75" s="210" t="s">
        <v>64</v>
      </c>
      <c r="D75" s="218" t="s">
        <v>325</v>
      </c>
      <c r="E75" s="218" t="s">
        <v>325</v>
      </c>
      <c r="F75" s="168">
        <v>334</v>
      </c>
      <c r="G75" s="20">
        <v>26308.35</v>
      </c>
      <c r="H75" s="218" t="s">
        <v>485</v>
      </c>
      <c r="I75" s="218" t="s">
        <v>485</v>
      </c>
      <c r="J75" s="218" t="s">
        <v>485</v>
      </c>
      <c r="K75" s="218" t="s">
        <v>485</v>
      </c>
      <c r="L75" s="159">
        <v>334</v>
      </c>
      <c r="M75" s="160">
        <v>26308.35</v>
      </c>
      <c r="N75" s="424"/>
    </row>
    <row r="76" spans="1:14" ht="46" x14ac:dyDescent="0.35">
      <c r="A76" s="116">
        <v>18</v>
      </c>
      <c r="B76" s="205" t="s">
        <v>25</v>
      </c>
      <c r="C76" s="210" t="s">
        <v>23</v>
      </c>
      <c r="D76" s="218" t="s">
        <v>325</v>
      </c>
      <c r="E76" s="218" t="s">
        <v>325</v>
      </c>
      <c r="F76" s="218" t="s">
        <v>325</v>
      </c>
      <c r="G76" s="218" t="s">
        <v>325</v>
      </c>
      <c r="H76" s="218" t="s">
        <v>325</v>
      </c>
      <c r="I76" s="218" t="s">
        <v>325</v>
      </c>
      <c r="J76" s="218" t="s">
        <v>325</v>
      </c>
      <c r="K76" s="218" t="s">
        <v>325</v>
      </c>
      <c r="L76" s="218" t="s">
        <v>325</v>
      </c>
      <c r="M76" s="218" t="s">
        <v>325</v>
      </c>
      <c r="N76" s="424"/>
    </row>
    <row r="77" spans="1:14" ht="46" x14ac:dyDescent="0.35">
      <c r="A77" s="116">
        <v>19</v>
      </c>
      <c r="B77" s="205" t="s">
        <v>24</v>
      </c>
      <c r="C77" s="205" t="s">
        <v>400</v>
      </c>
      <c r="D77" s="218" t="s">
        <v>325</v>
      </c>
      <c r="E77" s="218" t="s">
        <v>325</v>
      </c>
      <c r="F77" s="218" t="s">
        <v>325</v>
      </c>
      <c r="G77" s="218" t="s">
        <v>325</v>
      </c>
      <c r="H77" s="218" t="s">
        <v>325</v>
      </c>
      <c r="I77" s="218" t="s">
        <v>325</v>
      </c>
      <c r="J77" s="218" t="s">
        <v>325</v>
      </c>
      <c r="K77" s="218" t="s">
        <v>325</v>
      </c>
      <c r="L77" s="218" t="s">
        <v>325</v>
      </c>
      <c r="M77" s="218" t="s">
        <v>325</v>
      </c>
      <c r="N77" s="424"/>
    </row>
    <row r="78" spans="1:14" ht="15" thickBot="1" x14ac:dyDescent="0.4">
      <c r="A78" s="421"/>
      <c r="B78" s="382"/>
      <c r="C78" s="382"/>
      <c r="D78" s="371"/>
      <c r="E78" s="371"/>
      <c r="F78" s="371"/>
      <c r="G78" s="371"/>
      <c r="H78" s="371"/>
      <c r="I78" s="371"/>
      <c r="J78" s="371"/>
      <c r="K78" s="371"/>
      <c r="L78" s="112">
        <f>SUM(L69:L77)</f>
        <v>44122</v>
      </c>
      <c r="M78" s="112">
        <f>SUM(M69:M77)</f>
        <v>3356457.12</v>
      </c>
      <c r="N78" s="417" t="s">
        <v>470</v>
      </c>
    </row>
    <row r="79" spans="1:14" ht="14.5" customHeight="1" x14ac:dyDescent="0.35">
      <c r="A79" s="365" t="s">
        <v>10</v>
      </c>
      <c r="B79" s="366"/>
      <c r="C79" s="366"/>
      <c r="D79" s="366"/>
      <c r="E79" s="366"/>
      <c r="F79" s="366"/>
      <c r="G79" s="366"/>
      <c r="H79" s="366"/>
      <c r="I79" s="366"/>
      <c r="J79" s="366"/>
      <c r="K79" s="366"/>
      <c r="L79" s="366"/>
      <c r="M79" s="366"/>
      <c r="N79" s="367"/>
    </row>
    <row r="80" spans="1:14" ht="92" x14ac:dyDescent="0.35">
      <c r="A80" s="189">
        <v>54</v>
      </c>
      <c r="B80" s="205" t="s">
        <v>241</v>
      </c>
      <c r="C80" s="203" t="s">
        <v>77</v>
      </c>
      <c r="D80" s="202" t="s">
        <v>325</v>
      </c>
      <c r="E80" s="202" t="s">
        <v>325</v>
      </c>
      <c r="F80" s="202" t="s">
        <v>325</v>
      </c>
      <c r="G80" s="202" t="s">
        <v>325</v>
      </c>
      <c r="H80" s="202" t="s">
        <v>325</v>
      </c>
      <c r="I80" s="202" t="s">
        <v>325</v>
      </c>
      <c r="J80" s="202" t="s">
        <v>325</v>
      </c>
      <c r="K80" s="202" t="s">
        <v>325</v>
      </c>
      <c r="L80" s="202" t="s">
        <v>325</v>
      </c>
      <c r="M80" s="202" t="s">
        <v>325</v>
      </c>
      <c r="N80" s="420" t="s">
        <v>471</v>
      </c>
    </row>
    <row r="81" spans="1:14" ht="57.5" x14ac:dyDescent="0.35">
      <c r="A81" s="116">
        <v>55</v>
      </c>
      <c r="B81" s="210" t="s">
        <v>57</v>
      </c>
      <c r="C81" s="210" t="s">
        <v>402</v>
      </c>
      <c r="D81" s="215">
        <v>102</v>
      </c>
      <c r="E81" s="215">
        <v>143.4</v>
      </c>
      <c r="F81" s="215">
        <f>140+77</f>
        <v>217</v>
      </c>
      <c r="G81" s="215">
        <f>318.4+169</f>
        <v>487.4</v>
      </c>
      <c r="H81" s="215">
        <f>439+38</f>
        <v>477</v>
      </c>
      <c r="I81" s="215">
        <f>980.9+131</f>
        <v>1111.9000000000001</v>
      </c>
      <c r="J81" s="202" t="s">
        <v>325</v>
      </c>
      <c r="K81" s="202" t="s">
        <v>325</v>
      </c>
      <c r="L81" s="215">
        <f>D81+F81+H81</f>
        <v>796</v>
      </c>
      <c r="M81" s="215">
        <f>E81+G81+I81</f>
        <v>1742.7</v>
      </c>
      <c r="N81" s="420" t="s">
        <v>472</v>
      </c>
    </row>
    <row r="82" spans="1:14" ht="46" x14ac:dyDescent="0.35">
      <c r="A82" s="116">
        <v>56</v>
      </c>
      <c r="B82" s="210" t="s">
        <v>54</v>
      </c>
      <c r="C82" s="210" t="s">
        <v>403</v>
      </c>
      <c r="D82" s="202" t="s">
        <v>325</v>
      </c>
      <c r="E82" s="202" t="s">
        <v>325</v>
      </c>
      <c r="F82" s="202" t="s">
        <v>325</v>
      </c>
      <c r="G82" s="202" t="s">
        <v>325</v>
      </c>
      <c r="H82" s="202" t="s">
        <v>325</v>
      </c>
      <c r="I82" s="202" t="s">
        <v>325</v>
      </c>
      <c r="J82" s="202" t="s">
        <v>325</v>
      </c>
      <c r="K82" s="202" t="s">
        <v>325</v>
      </c>
      <c r="L82" s="202" t="s">
        <v>325</v>
      </c>
      <c r="M82" s="202" t="s">
        <v>325</v>
      </c>
      <c r="N82" s="433"/>
    </row>
    <row r="83" spans="1:14" ht="15" thickBot="1" x14ac:dyDescent="0.4">
      <c r="A83" s="412"/>
      <c r="B83" s="425"/>
      <c r="C83" s="425"/>
      <c r="D83" s="112"/>
      <c r="E83" s="112"/>
      <c r="F83" s="112"/>
      <c r="G83" s="112"/>
      <c r="H83" s="112"/>
      <c r="I83" s="112"/>
      <c r="J83" s="112"/>
      <c r="K83" s="112"/>
      <c r="L83" s="112">
        <f>SUM(L80:L82)</f>
        <v>796</v>
      </c>
      <c r="M83" s="112">
        <f>SUM(M80:M82)</f>
        <v>1742.7</v>
      </c>
      <c r="N83" s="417" t="s">
        <v>473</v>
      </c>
    </row>
    <row r="84" spans="1:14" ht="14.5" customHeight="1" x14ac:dyDescent="0.35">
      <c r="A84" s="365" t="s">
        <v>9</v>
      </c>
      <c r="B84" s="366"/>
      <c r="C84" s="366"/>
      <c r="D84" s="366"/>
      <c r="E84" s="366"/>
      <c r="F84" s="366"/>
      <c r="G84" s="366"/>
      <c r="H84" s="366"/>
      <c r="I84" s="366"/>
      <c r="J84" s="366"/>
      <c r="K84" s="366"/>
      <c r="L84" s="366"/>
      <c r="M84" s="366"/>
      <c r="N84" s="367"/>
    </row>
    <row r="85" spans="1:14" ht="46" x14ac:dyDescent="0.35">
      <c r="A85" s="116">
        <v>50</v>
      </c>
      <c r="B85" s="210" t="s">
        <v>38</v>
      </c>
      <c r="C85" s="210" t="s">
        <v>31</v>
      </c>
      <c r="D85" s="212" t="s">
        <v>325</v>
      </c>
      <c r="E85" s="212" t="s">
        <v>325</v>
      </c>
      <c r="F85" s="212" t="s">
        <v>325</v>
      </c>
      <c r="G85" s="212" t="s">
        <v>325</v>
      </c>
      <c r="H85" s="212" t="s">
        <v>325</v>
      </c>
      <c r="I85" s="212" t="s">
        <v>325</v>
      </c>
      <c r="J85" s="212" t="s">
        <v>325</v>
      </c>
      <c r="K85" s="212" t="s">
        <v>325</v>
      </c>
      <c r="L85" s="212" t="s">
        <v>325</v>
      </c>
      <c r="M85" s="212" t="s">
        <v>325</v>
      </c>
      <c r="N85" s="424"/>
    </row>
    <row r="86" spans="1:14" ht="34.5" x14ac:dyDescent="0.35">
      <c r="A86" s="116">
        <v>51</v>
      </c>
      <c r="B86" s="210" t="s">
        <v>474</v>
      </c>
      <c r="C86" s="161" t="s">
        <v>475</v>
      </c>
      <c r="D86" s="212" t="s">
        <v>325</v>
      </c>
      <c r="E86" s="212" t="s">
        <v>325</v>
      </c>
      <c r="F86" s="212" t="s">
        <v>325</v>
      </c>
      <c r="G86" s="212" t="s">
        <v>325</v>
      </c>
      <c r="H86" s="212" t="s">
        <v>325</v>
      </c>
      <c r="I86" s="212" t="s">
        <v>325</v>
      </c>
      <c r="J86" s="212" t="s">
        <v>325</v>
      </c>
      <c r="K86" s="212" t="s">
        <v>325</v>
      </c>
      <c r="L86" s="212" t="s">
        <v>325</v>
      </c>
      <c r="M86" s="212" t="s">
        <v>325</v>
      </c>
      <c r="N86" s="424"/>
    </row>
    <row r="87" spans="1:14" ht="46" x14ac:dyDescent="0.35">
      <c r="A87" s="116">
        <v>52</v>
      </c>
      <c r="B87" s="210" t="s">
        <v>410</v>
      </c>
      <c r="C87" s="210" t="s">
        <v>32</v>
      </c>
      <c r="D87" s="212" t="s">
        <v>325</v>
      </c>
      <c r="E87" s="212" t="s">
        <v>325</v>
      </c>
      <c r="F87" s="212" t="s">
        <v>325</v>
      </c>
      <c r="G87" s="212" t="s">
        <v>325</v>
      </c>
      <c r="H87" s="212" t="s">
        <v>325</v>
      </c>
      <c r="I87" s="212" t="s">
        <v>325</v>
      </c>
      <c r="J87" s="212" t="s">
        <v>325</v>
      </c>
      <c r="K87" s="212" t="s">
        <v>325</v>
      </c>
      <c r="L87" s="212" t="s">
        <v>325</v>
      </c>
      <c r="M87" s="212" t="s">
        <v>325</v>
      </c>
      <c r="N87" s="424"/>
    </row>
    <row r="88" spans="1:14" ht="15" thickBot="1" x14ac:dyDescent="0.4">
      <c r="A88" s="421"/>
      <c r="B88" s="422"/>
      <c r="C88" s="422"/>
      <c r="D88" s="434"/>
      <c r="E88" s="434"/>
      <c r="F88" s="434"/>
      <c r="G88" s="434"/>
      <c r="H88" s="434"/>
      <c r="I88" s="434"/>
      <c r="J88" s="434"/>
      <c r="K88" s="434"/>
      <c r="L88" s="112">
        <f>SUM(L85:L87)</f>
        <v>0</v>
      </c>
      <c r="M88" s="112">
        <f>SUM(M85:M87)</f>
        <v>0</v>
      </c>
      <c r="N88" s="417" t="s">
        <v>476</v>
      </c>
    </row>
  </sheetData>
  <mergeCells count="24">
    <mergeCell ref="A31:N31"/>
    <mergeCell ref="A36:N36"/>
    <mergeCell ref="A49:N49"/>
    <mergeCell ref="A58:N58"/>
    <mergeCell ref="A68:N68"/>
    <mergeCell ref="N62:N63"/>
    <mergeCell ref="A79:N79"/>
    <mergeCell ref="A84:N84"/>
    <mergeCell ref="A2:A6"/>
    <mergeCell ref="B2:B6"/>
    <mergeCell ref="C2:C6"/>
    <mergeCell ref="D2:M3"/>
    <mergeCell ref="D4:E5"/>
    <mergeCell ref="F4:G5"/>
    <mergeCell ref="H4:I5"/>
    <mergeCell ref="J4:K5"/>
    <mergeCell ref="L4:M5"/>
    <mergeCell ref="N2:N6"/>
    <mergeCell ref="A1:N1"/>
    <mergeCell ref="N52:N56"/>
    <mergeCell ref="A7:N7"/>
    <mergeCell ref="A12:N12"/>
    <mergeCell ref="A16:N16"/>
    <mergeCell ref="A20:N2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D3889-1FBC-4EE2-8B16-8CC2DF44949C}">
  <sheetPr>
    <pageSetUpPr fitToPage="1"/>
  </sheetPr>
  <dimension ref="A1:AB89"/>
  <sheetViews>
    <sheetView zoomScale="60" zoomScaleNormal="60" workbookViewId="0">
      <pane ySplit="4" topLeftCell="A5" activePane="bottomLeft" state="frozen"/>
      <selection pane="bottomLeft" sqref="A1:N1"/>
    </sheetView>
  </sheetViews>
  <sheetFormatPr defaultRowHeight="14.5" x14ac:dyDescent="0.35"/>
  <cols>
    <col min="1" max="1" width="7" style="1" customWidth="1"/>
    <col min="2" max="2" width="45.7265625" style="4" customWidth="1"/>
    <col min="3" max="3" width="51" style="4" customWidth="1"/>
    <col min="4" max="4" width="11.7265625" style="1" customWidth="1"/>
    <col min="5" max="5" width="12.81640625" style="1" customWidth="1"/>
    <col min="6" max="6" width="11.7265625" style="1" customWidth="1"/>
    <col min="7" max="7" width="14.1796875" style="1" customWidth="1"/>
    <col min="8" max="8" width="11.7265625" style="1" customWidth="1"/>
    <col min="9" max="9" width="14.453125" style="1" customWidth="1"/>
    <col min="10" max="10" width="11.7265625" style="1" customWidth="1"/>
    <col min="11" max="11" width="14.7265625" style="1" customWidth="1"/>
    <col min="12" max="12" width="11.7265625" style="1" customWidth="1"/>
    <col min="13" max="13" width="23.1796875" style="1" customWidth="1"/>
    <col min="14" max="14" width="51.90625" style="8" customWidth="1"/>
    <col min="15" max="15" width="40.36328125" style="2" customWidth="1"/>
    <col min="16" max="16384" width="8.7265625" style="2"/>
  </cols>
  <sheetData>
    <row r="1" spans="1:28" ht="23.5" customHeight="1" x14ac:dyDescent="0.35">
      <c r="A1" s="438" t="s">
        <v>129</v>
      </c>
      <c r="B1" s="439"/>
      <c r="C1" s="439"/>
      <c r="D1" s="439"/>
      <c r="E1" s="439"/>
      <c r="F1" s="439"/>
      <c r="G1" s="439"/>
      <c r="H1" s="439"/>
      <c r="I1" s="439"/>
      <c r="J1" s="439"/>
      <c r="K1" s="439"/>
      <c r="L1" s="439"/>
      <c r="M1" s="439"/>
      <c r="N1" s="440"/>
      <c r="O1" s="175"/>
      <c r="P1" s="175"/>
      <c r="Q1" s="175"/>
      <c r="R1" s="175"/>
      <c r="S1" s="175"/>
      <c r="T1" s="175"/>
      <c r="U1" s="175"/>
      <c r="V1" s="175"/>
      <c r="W1" s="175"/>
      <c r="X1" s="175"/>
      <c r="Y1" s="175"/>
      <c r="Z1" s="175"/>
      <c r="AA1" s="175"/>
      <c r="AB1" s="175"/>
    </row>
    <row r="2" spans="1:28" ht="15" x14ac:dyDescent="0.35">
      <c r="A2" s="220" t="s">
        <v>14</v>
      </c>
      <c r="B2" s="222" t="s">
        <v>0</v>
      </c>
      <c r="C2" s="222" t="s">
        <v>20</v>
      </c>
      <c r="D2" s="224" t="s">
        <v>80</v>
      </c>
      <c r="E2" s="224"/>
      <c r="F2" s="224"/>
      <c r="G2" s="224"/>
      <c r="H2" s="224"/>
      <c r="I2" s="224"/>
      <c r="J2" s="224"/>
      <c r="K2" s="224"/>
      <c r="L2" s="224"/>
      <c r="M2" s="224"/>
      <c r="N2" s="435" t="s">
        <v>61</v>
      </c>
      <c r="O2" s="175"/>
      <c r="P2" s="175"/>
      <c r="Q2" s="175"/>
      <c r="R2" s="175"/>
      <c r="S2" s="175"/>
      <c r="T2" s="175"/>
      <c r="U2" s="175"/>
      <c r="V2" s="175"/>
      <c r="W2" s="175"/>
      <c r="X2" s="175"/>
      <c r="Y2" s="175"/>
      <c r="Z2" s="175"/>
      <c r="AA2" s="175"/>
      <c r="AB2" s="175"/>
    </row>
    <row r="3" spans="1:28" ht="41" customHeight="1" x14ac:dyDescent="0.35">
      <c r="A3" s="220"/>
      <c r="B3" s="222"/>
      <c r="C3" s="222"/>
      <c r="D3" s="224" t="s">
        <v>1</v>
      </c>
      <c r="E3" s="224"/>
      <c r="F3" s="224" t="s">
        <v>11</v>
      </c>
      <c r="G3" s="224"/>
      <c r="H3" s="224" t="s">
        <v>12</v>
      </c>
      <c r="I3" s="224"/>
      <c r="J3" s="224" t="s">
        <v>13</v>
      </c>
      <c r="K3" s="224"/>
      <c r="L3" s="224" t="s">
        <v>125</v>
      </c>
      <c r="M3" s="224"/>
      <c r="N3" s="436"/>
      <c r="O3" s="175"/>
      <c r="P3" s="175"/>
      <c r="Q3" s="175"/>
      <c r="R3" s="175"/>
      <c r="S3" s="175"/>
      <c r="T3" s="175"/>
      <c r="U3" s="175"/>
      <c r="V3" s="175"/>
      <c r="W3" s="175"/>
      <c r="X3" s="175"/>
      <c r="Y3" s="175"/>
      <c r="Z3" s="175"/>
      <c r="AA3" s="175"/>
      <c r="AB3" s="175"/>
    </row>
    <row r="4" spans="1:28" ht="30.5" thickBot="1" x14ac:dyDescent="0.4">
      <c r="A4" s="221"/>
      <c r="B4" s="223"/>
      <c r="C4" s="223"/>
      <c r="D4" s="174" t="s">
        <v>15</v>
      </c>
      <c r="E4" s="174" t="s">
        <v>16</v>
      </c>
      <c r="F4" s="174" t="s">
        <v>15</v>
      </c>
      <c r="G4" s="174" t="s">
        <v>16</v>
      </c>
      <c r="H4" s="174" t="s">
        <v>15</v>
      </c>
      <c r="I4" s="174" t="s">
        <v>16</v>
      </c>
      <c r="J4" s="174" t="s">
        <v>15</v>
      </c>
      <c r="K4" s="174" t="s">
        <v>16</v>
      </c>
      <c r="L4" s="174" t="s">
        <v>15</v>
      </c>
      <c r="M4" s="174" t="s">
        <v>16</v>
      </c>
      <c r="N4" s="437"/>
      <c r="O4" s="175"/>
      <c r="P4" s="175"/>
      <c r="Q4" s="175"/>
      <c r="R4" s="175"/>
      <c r="S4" s="175"/>
      <c r="T4" s="175"/>
      <c r="U4" s="175"/>
      <c r="V4" s="175"/>
      <c r="W4" s="175"/>
      <c r="X4" s="175"/>
      <c r="Y4" s="175"/>
      <c r="Z4" s="175"/>
      <c r="AA4" s="175"/>
      <c r="AB4" s="175"/>
    </row>
    <row r="5" spans="1:28" s="5" customFormat="1" x14ac:dyDescent="0.35">
      <c r="A5" s="228" t="s">
        <v>63</v>
      </c>
      <c r="B5" s="229"/>
      <c r="C5" s="229"/>
      <c r="D5" s="229"/>
      <c r="E5" s="229"/>
      <c r="F5" s="229"/>
      <c r="G5" s="229"/>
      <c r="H5" s="229"/>
      <c r="I5" s="229"/>
      <c r="J5" s="229"/>
      <c r="K5" s="229"/>
      <c r="L5" s="229"/>
      <c r="M5" s="229"/>
      <c r="N5" s="98"/>
      <c r="O5" s="176"/>
      <c r="P5" s="137"/>
      <c r="Q5" s="137"/>
      <c r="R5" s="137"/>
      <c r="S5" s="137"/>
      <c r="T5" s="137"/>
      <c r="U5" s="137"/>
      <c r="V5" s="137"/>
      <c r="W5" s="137"/>
      <c r="X5" s="137"/>
      <c r="Y5" s="137"/>
      <c r="Z5" s="137"/>
      <c r="AA5" s="137"/>
      <c r="AB5" s="137"/>
    </row>
    <row r="6" spans="1:28" ht="80.5" x14ac:dyDescent="0.35">
      <c r="A6" s="101">
        <v>1</v>
      </c>
      <c r="B6" s="102" t="s">
        <v>298</v>
      </c>
      <c r="C6" s="102" t="s">
        <v>246</v>
      </c>
      <c r="D6" s="103" t="s">
        <v>209</v>
      </c>
      <c r="E6" s="103" t="s">
        <v>209</v>
      </c>
      <c r="F6" s="103" t="s">
        <v>169</v>
      </c>
      <c r="G6" s="103" t="s">
        <v>169</v>
      </c>
      <c r="H6" s="103" t="s">
        <v>169</v>
      </c>
      <c r="I6" s="103" t="s">
        <v>169</v>
      </c>
      <c r="J6" s="103" t="s">
        <v>169</v>
      </c>
      <c r="K6" s="103" t="s">
        <v>169</v>
      </c>
      <c r="L6" s="103" t="s">
        <v>169</v>
      </c>
      <c r="M6" s="103" t="s">
        <v>169</v>
      </c>
      <c r="N6" s="104"/>
      <c r="O6" s="99"/>
      <c r="P6" s="100"/>
      <c r="Q6" s="100"/>
      <c r="R6" s="100"/>
      <c r="S6" s="100"/>
      <c r="T6" s="100"/>
      <c r="U6" s="100"/>
      <c r="V6" s="100"/>
      <c r="W6" s="100"/>
      <c r="X6" s="100"/>
      <c r="Y6" s="100"/>
      <c r="Z6" s="100"/>
      <c r="AA6" s="100"/>
      <c r="AB6" s="100"/>
    </row>
    <row r="7" spans="1:28" ht="66" customHeight="1" x14ac:dyDescent="0.35">
      <c r="A7" s="101">
        <v>2</v>
      </c>
      <c r="B7" s="102" t="s">
        <v>247</v>
      </c>
      <c r="C7" s="102" t="s">
        <v>68</v>
      </c>
      <c r="D7" s="103" t="s">
        <v>209</v>
      </c>
      <c r="E7" s="103" t="s">
        <v>209</v>
      </c>
      <c r="F7" s="103" t="s">
        <v>169</v>
      </c>
      <c r="G7" s="103" t="s">
        <v>169</v>
      </c>
      <c r="H7" s="103" t="s">
        <v>169</v>
      </c>
      <c r="I7" s="103" t="s">
        <v>169</v>
      </c>
      <c r="J7" s="103" t="s">
        <v>169</v>
      </c>
      <c r="K7" s="103" t="s">
        <v>169</v>
      </c>
      <c r="L7" s="103" t="s">
        <v>169</v>
      </c>
      <c r="M7" s="103" t="s">
        <v>169</v>
      </c>
      <c r="N7" s="104"/>
      <c r="O7" s="99"/>
      <c r="P7" s="100"/>
      <c r="Q7" s="100"/>
      <c r="R7" s="100"/>
      <c r="S7" s="100"/>
      <c r="T7" s="100"/>
      <c r="U7" s="100"/>
      <c r="V7" s="100"/>
      <c r="W7" s="100"/>
      <c r="X7" s="100"/>
      <c r="Y7" s="100"/>
      <c r="Z7" s="100"/>
      <c r="AA7" s="100"/>
      <c r="AB7" s="100"/>
    </row>
    <row r="8" spans="1:28" ht="69" x14ac:dyDescent="0.35">
      <c r="A8" s="101">
        <v>3</v>
      </c>
      <c r="B8" s="102" t="s">
        <v>67</v>
      </c>
      <c r="C8" s="102" t="s">
        <v>66</v>
      </c>
      <c r="D8" s="103" t="s">
        <v>209</v>
      </c>
      <c r="E8" s="103" t="s">
        <v>209</v>
      </c>
      <c r="F8" s="103">
        <v>1</v>
      </c>
      <c r="G8" s="103">
        <v>5122.32</v>
      </c>
      <c r="H8" s="103">
        <v>1</v>
      </c>
      <c r="I8" s="103">
        <v>3414.84</v>
      </c>
      <c r="J8" s="103">
        <v>3</v>
      </c>
      <c r="K8" s="103">
        <v>7683.48</v>
      </c>
      <c r="L8" s="103">
        <v>5</v>
      </c>
      <c r="M8" s="177">
        <v>16220.64</v>
      </c>
      <c r="N8" s="104"/>
      <c r="O8" s="99"/>
      <c r="P8" s="100"/>
      <c r="Q8" s="100"/>
      <c r="R8" s="100"/>
      <c r="S8" s="100"/>
      <c r="T8" s="100"/>
      <c r="U8" s="100"/>
      <c r="V8" s="100"/>
      <c r="W8" s="100"/>
      <c r="X8" s="100"/>
      <c r="Y8" s="100"/>
      <c r="Z8" s="100"/>
      <c r="AA8" s="100"/>
      <c r="AB8" s="100"/>
    </row>
    <row r="9" spans="1:28" ht="69" x14ac:dyDescent="0.35">
      <c r="A9" s="105">
        <v>4</v>
      </c>
      <c r="B9" s="106" t="s">
        <v>138</v>
      </c>
      <c r="C9" s="178" t="s">
        <v>139</v>
      </c>
      <c r="D9" s="107" t="s">
        <v>209</v>
      </c>
      <c r="E9" s="107" t="s">
        <v>209</v>
      </c>
      <c r="F9" s="107" t="s">
        <v>169</v>
      </c>
      <c r="G9" s="107" t="s">
        <v>169</v>
      </c>
      <c r="H9" s="107" t="s">
        <v>169</v>
      </c>
      <c r="I9" s="107" t="s">
        <v>169</v>
      </c>
      <c r="J9" s="107" t="s">
        <v>169</v>
      </c>
      <c r="K9" s="107" t="s">
        <v>169</v>
      </c>
      <c r="L9" s="108">
        <v>77</v>
      </c>
      <c r="M9" s="179">
        <v>15400</v>
      </c>
      <c r="N9" s="180" t="s">
        <v>140</v>
      </c>
      <c r="O9" s="99"/>
      <c r="P9" s="100"/>
      <c r="Q9" s="100"/>
      <c r="R9" s="100"/>
      <c r="S9" s="100"/>
      <c r="T9" s="100"/>
      <c r="U9" s="100"/>
      <c r="V9" s="100"/>
      <c r="W9" s="100"/>
      <c r="X9" s="100"/>
      <c r="Y9" s="100"/>
      <c r="Z9" s="100"/>
      <c r="AA9" s="100"/>
      <c r="AB9" s="100"/>
    </row>
    <row r="10" spans="1:28" s="82" customFormat="1" ht="15" thickBot="1" x14ac:dyDescent="0.4">
      <c r="A10" s="110"/>
      <c r="B10" s="111"/>
      <c r="C10" s="111"/>
      <c r="D10" s="181"/>
      <c r="E10" s="181"/>
      <c r="F10" s="181"/>
      <c r="G10" s="181"/>
      <c r="H10" s="181"/>
      <c r="I10" s="181"/>
      <c r="J10" s="181"/>
      <c r="K10" s="181"/>
      <c r="L10" s="181"/>
      <c r="M10" s="182">
        <f>SUM(M6:M9)</f>
        <v>31620.639999999999</v>
      </c>
      <c r="N10" s="113" t="s">
        <v>155</v>
      </c>
      <c r="O10" s="114"/>
      <c r="P10" s="115"/>
      <c r="Q10" s="115"/>
      <c r="R10" s="115"/>
      <c r="S10" s="115"/>
      <c r="T10" s="115"/>
      <c r="U10" s="115"/>
      <c r="V10" s="115"/>
      <c r="W10" s="115"/>
      <c r="X10" s="115"/>
      <c r="Y10" s="115"/>
      <c r="Z10" s="115"/>
      <c r="AA10" s="115"/>
      <c r="AB10" s="115"/>
    </row>
    <row r="11" spans="1:28" s="5" customFormat="1" ht="20.5" customHeight="1" x14ac:dyDescent="0.35">
      <c r="A11" s="230" t="s">
        <v>130</v>
      </c>
      <c r="B11" s="231"/>
      <c r="C11" s="231"/>
      <c r="D11" s="231"/>
      <c r="E11" s="231"/>
      <c r="F11" s="231"/>
      <c r="G11" s="231"/>
      <c r="H11" s="231"/>
      <c r="I11" s="231"/>
      <c r="J11" s="231"/>
      <c r="K11" s="231"/>
      <c r="L11" s="231"/>
      <c r="M11" s="231"/>
      <c r="N11" s="98"/>
      <c r="O11" s="176"/>
      <c r="P11" s="137"/>
      <c r="Q11" s="137"/>
      <c r="R11" s="137"/>
      <c r="S11" s="137"/>
      <c r="T11" s="137"/>
      <c r="U11" s="137"/>
      <c r="V11" s="137"/>
      <c r="W11" s="137"/>
      <c r="X11" s="137"/>
      <c r="Y11" s="137"/>
      <c r="Z11" s="137"/>
      <c r="AA11" s="137"/>
      <c r="AB11" s="137"/>
    </row>
    <row r="12" spans="1:28" s="5" customFormat="1" ht="71.5" customHeight="1" x14ac:dyDescent="0.35">
      <c r="A12" s="116">
        <v>4</v>
      </c>
      <c r="B12" s="117" t="s">
        <v>132</v>
      </c>
      <c r="C12" s="118" t="s">
        <v>292</v>
      </c>
      <c r="D12" s="119">
        <v>3182</v>
      </c>
      <c r="E12" s="119">
        <v>171798</v>
      </c>
      <c r="F12" s="119">
        <v>9940</v>
      </c>
      <c r="G12" s="162">
        <v>476724</v>
      </c>
      <c r="H12" s="103" t="s">
        <v>209</v>
      </c>
      <c r="I12" s="103" t="s">
        <v>209</v>
      </c>
      <c r="J12" s="103" t="s">
        <v>209</v>
      </c>
      <c r="K12" s="103" t="s">
        <v>209</v>
      </c>
      <c r="L12" s="119">
        <f>D12+F12</f>
        <v>13122</v>
      </c>
      <c r="M12" s="162">
        <f>E12+G12</f>
        <v>648522</v>
      </c>
      <c r="N12" s="120" t="s">
        <v>147</v>
      </c>
      <c r="O12" s="176"/>
      <c r="P12" s="137"/>
      <c r="Q12" s="137"/>
      <c r="R12" s="137"/>
      <c r="S12" s="137"/>
      <c r="T12" s="137"/>
      <c r="U12" s="137"/>
      <c r="V12" s="137"/>
      <c r="W12" s="137"/>
      <c r="X12" s="137"/>
      <c r="Y12" s="137"/>
      <c r="Z12" s="137"/>
      <c r="AA12" s="137"/>
      <c r="AB12" s="137"/>
    </row>
    <row r="13" spans="1:28" s="5" customFormat="1" ht="135.5" customHeight="1" x14ac:dyDescent="0.35">
      <c r="A13" s="116">
        <v>4</v>
      </c>
      <c r="B13" s="117" t="s">
        <v>131</v>
      </c>
      <c r="C13" s="117" t="s">
        <v>293</v>
      </c>
      <c r="D13" s="103" t="s">
        <v>169</v>
      </c>
      <c r="E13" s="103" t="s">
        <v>169</v>
      </c>
      <c r="F13" s="103" t="s">
        <v>169</v>
      </c>
      <c r="G13" s="103" t="s">
        <v>169</v>
      </c>
      <c r="H13" s="103" t="s">
        <v>209</v>
      </c>
      <c r="I13" s="103" t="s">
        <v>209</v>
      </c>
      <c r="J13" s="103" t="s">
        <v>209</v>
      </c>
      <c r="K13" s="103" t="s">
        <v>209</v>
      </c>
      <c r="L13" s="119">
        <v>20463</v>
      </c>
      <c r="M13" s="119">
        <v>601502</v>
      </c>
      <c r="N13" s="120" t="s">
        <v>148</v>
      </c>
      <c r="O13" s="127" t="s">
        <v>149</v>
      </c>
      <c r="P13" s="137"/>
      <c r="Q13" s="137"/>
      <c r="R13" s="137"/>
      <c r="S13" s="137"/>
      <c r="T13" s="137"/>
      <c r="U13" s="137"/>
      <c r="V13" s="137"/>
      <c r="W13" s="137"/>
      <c r="X13" s="137"/>
      <c r="Y13" s="137"/>
      <c r="Z13" s="137"/>
      <c r="AA13" s="137"/>
      <c r="AB13" s="137"/>
    </row>
    <row r="14" spans="1:28" s="82" customFormat="1" ht="15" thickBot="1" x14ac:dyDescent="0.4">
      <c r="A14" s="128"/>
      <c r="B14" s="111"/>
      <c r="C14" s="111"/>
      <c r="D14" s="112"/>
      <c r="E14" s="112"/>
      <c r="F14" s="112"/>
      <c r="G14" s="112"/>
      <c r="H14" s="112"/>
      <c r="I14" s="112"/>
      <c r="J14" s="112"/>
      <c r="K14" s="112"/>
      <c r="L14" s="112"/>
      <c r="M14" s="129">
        <f>SUM(M12:M13)</f>
        <v>1250024</v>
      </c>
      <c r="N14" s="113" t="s">
        <v>154</v>
      </c>
      <c r="O14" s="114"/>
      <c r="P14" s="115"/>
      <c r="Q14" s="115"/>
      <c r="R14" s="115"/>
      <c r="S14" s="115"/>
      <c r="T14" s="115"/>
      <c r="U14" s="115"/>
      <c r="V14" s="115"/>
      <c r="W14" s="115"/>
      <c r="X14" s="115"/>
      <c r="Y14" s="115"/>
      <c r="Z14" s="115"/>
      <c r="AA14" s="115"/>
      <c r="AB14" s="115"/>
    </row>
    <row r="15" spans="1:28" s="5" customFormat="1" x14ac:dyDescent="0.35">
      <c r="A15" s="228" t="s">
        <v>7</v>
      </c>
      <c r="B15" s="229"/>
      <c r="C15" s="229"/>
      <c r="D15" s="229"/>
      <c r="E15" s="229"/>
      <c r="F15" s="229"/>
      <c r="G15" s="229"/>
      <c r="H15" s="229"/>
      <c r="I15" s="229"/>
      <c r="J15" s="229"/>
      <c r="K15" s="229"/>
      <c r="L15" s="229"/>
      <c r="M15" s="229"/>
      <c r="N15" s="98"/>
      <c r="O15" s="176"/>
      <c r="P15" s="137"/>
      <c r="Q15" s="137"/>
      <c r="R15" s="137"/>
      <c r="S15" s="137"/>
      <c r="T15" s="137"/>
      <c r="U15" s="137"/>
      <c r="V15" s="137"/>
      <c r="W15" s="137"/>
      <c r="X15" s="137"/>
      <c r="Y15" s="137"/>
      <c r="Z15" s="137"/>
      <c r="AA15" s="137"/>
      <c r="AB15" s="137"/>
    </row>
    <row r="16" spans="1:28" s="5" customFormat="1" ht="80.5" customHeight="1" x14ac:dyDescent="0.35">
      <c r="A16" s="116">
        <v>5</v>
      </c>
      <c r="B16" s="118" t="s">
        <v>249</v>
      </c>
      <c r="C16" s="118" t="s">
        <v>108</v>
      </c>
      <c r="D16" s="103">
        <v>6</v>
      </c>
      <c r="E16" s="103">
        <v>1363.24</v>
      </c>
      <c r="F16" s="103">
        <v>10878</v>
      </c>
      <c r="G16" s="133">
        <v>9128631.0300000086</v>
      </c>
      <c r="H16" s="103">
        <v>43209</v>
      </c>
      <c r="I16" s="133">
        <v>46551032.780000031</v>
      </c>
      <c r="J16" s="103">
        <v>44007</v>
      </c>
      <c r="K16" s="133">
        <v>42945932.159999914</v>
      </c>
      <c r="L16" s="103">
        <f>D16+F16+H16+J16</f>
        <v>98100</v>
      </c>
      <c r="M16" s="133">
        <f>E16+G16+I16+K16</f>
        <v>98626959.209999949</v>
      </c>
      <c r="N16" s="134" t="s">
        <v>152</v>
      </c>
      <c r="O16" s="135" t="s">
        <v>157</v>
      </c>
      <c r="P16" s="183"/>
      <c r="Q16" s="183"/>
      <c r="R16" s="183"/>
      <c r="S16" s="183"/>
      <c r="T16" s="183"/>
      <c r="U16" s="183"/>
      <c r="V16" s="183"/>
      <c r="W16" s="137"/>
      <c r="X16" s="137"/>
      <c r="Y16" s="137"/>
      <c r="Z16" s="137"/>
      <c r="AA16" s="137"/>
      <c r="AB16" s="137"/>
    </row>
    <row r="17" spans="1:28" s="5" customFormat="1" ht="66.5" customHeight="1" x14ac:dyDescent="0.35">
      <c r="A17" s="116">
        <v>6</v>
      </c>
      <c r="B17" s="118" t="s">
        <v>18</v>
      </c>
      <c r="C17" s="118" t="s">
        <v>109</v>
      </c>
      <c r="D17" s="103">
        <v>926</v>
      </c>
      <c r="E17" s="103">
        <v>21817.119999999999</v>
      </c>
      <c r="F17" s="103">
        <v>2554</v>
      </c>
      <c r="G17" s="103">
        <v>75384.720000000016</v>
      </c>
      <c r="H17" s="103">
        <v>16971</v>
      </c>
      <c r="I17" s="103">
        <v>460724.21199999633</v>
      </c>
      <c r="J17" s="103">
        <v>249</v>
      </c>
      <c r="K17" s="103">
        <v>6305.6079999999956</v>
      </c>
      <c r="L17" s="103">
        <v>20700</v>
      </c>
      <c r="M17" s="138">
        <v>564231.65999999631</v>
      </c>
      <c r="N17" s="104"/>
      <c r="O17" s="184" t="s">
        <v>156</v>
      </c>
      <c r="P17" s="139"/>
      <c r="Q17" s="139"/>
      <c r="R17" s="139"/>
      <c r="S17" s="139"/>
      <c r="T17" s="139"/>
      <c r="U17" s="139"/>
      <c r="V17" s="139"/>
      <c r="W17" s="139"/>
      <c r="X17" s="139"/>
      <c r="Y17" s="139"/>
      <c r="Z17" s="139"/>
      <c r="AA17" s="139"/>
      <c r="AB17" s="137"/>
    </row>
    <row r="18" spans="1:28" s="82" customFormat="1" ht="18.5" customHeight="1" thickBot="1" x14ac:dyDescent="0.4">
      <c r="A18" s="128"/>
      <c r="B18" s="140"/>
      <c r="C18" s="140"/>
      <c r="D18" s="112"/>
      <c r="E18" s="112"/>
      <c r="F18" s="112"/>
      <c r="G18" s="112"/>
      <c r="H18" s="112"/>
      <c r="I18" s="112"/>
      <c r="J18" s="112"/>
      <c r="K18" s="112"/>
      <c r="L18" s="112"/>
      <c r="M18" s="141">
        <f>SUM(M16:M17)</f>
        <v>99191190.869999945</v>
      </c>
      <c r="N18" s="113" t="s">
        <v>153</v>
      </c>
      <c r="O18" s="114"/>
      <c r="P18" s="115"/>
      <c r="Q18" s="115"/>
      <c r="R18" s="115"/>
      <c r="S18" s="115"/>
      <c r="T18" s="115"/>
      <c r="U18" s="115"/>
      <c r="V18" s="115"/>
      <c r="W18" s="115"/>
      <c r="X18" s="115"/>
      <c r="Y18" s="115"/>
      <c r="Z18" s="115"/>
      <c r="AA18" s="115"/>
      <c r="AB18" s="115"/>
    </row>
    <row r="19" spans="1:28" s="5" customFormat="1" ht="20.5" customHeight="1" x14ac:dyDescent="0.35">
      <c r="A19" s="228" t="s">
        <v>5</v>
      </c>
      <c r="B19" s="229"/>
      <c r="C19" s="229"/>
      <c r="D19" s="229"/>
      <c r="E19" s="229"/>
      <c r="F19" s="229"/>
      <c r="G19" s="229"/>
      <c r="H19" s="229"/>
      <c r="I19" s="229"/>
      <c r="J19" s="229"/>
      <c r="K19" s="229"/>
      <c r="L19" s="229"/>
      <c r="M19" s="229"/>
      <c r="N19" s="98"/>
      <c r="O19" s="176"/>
      <c r="P19" s="137"/>
      <c r="Q19" s="137"/>
      <c r="R19" s="137"/>
      <c r="S19" s="137"/>
      <c r="T19" s="137"/>
      <c r="U19" s="137"/>
      <c r="V19" s="137"/>
      <c r="W19" s="137"/>
      <c r="X19" s="137"/>
      <c r="Y19" s="137"/>
      <c r="Z19" s="137"/>
      <c r="AA19" s="137"/>
      <c r="AB19" s="137"/>
    </row>
    <row r="20" spans="1:28" s="5" customFormat="1" ht="42.75" customHeight="1" x14ac:dyDescent="0.35">
      <c r="A20" s="116">
        <v>7</v>
      </c>
      <c r="B20" s="118" t="s">
        <v>250</v>
      </c>
      <c r="C20" s="118" t="s">
        <v>95</v>
      </c>
      <c r="D20" s="142" t="s">
        <v>169</v>
      </c>
      <c r="E20" s="142" t="s">
        <v>169</v>
      </c>
      <c r="F20" s="142" t="s">
        <v>169</v>
      </c>
      <c r="G20" s="142" t="s">
        <v>169</v>
      </c>
      <c r="H20" s="142" t="s">
        <v>169</v>
      </c>
      <c r="I20" s="142" t="s">
        <v>169</v>
      </c>
      <c r="J20" s="142" t="s">
        <v>169</v>
      </c>
      <c r="K20" s="142" t="s">
        <v>169</v>
      </c>
      <c r="L20" s="142" t="s">
        <v>169</v>
      </c>
      <c r="M20" s="142" t="s">
        <v>169</v>
      </c>
      <c r="N20" s="120" t="s">
        <v>158</v>
      </c>
      <c r="O20" s="176"/>
      <c r="P20" s="137"/>
      <c r="Q20" s="137"/>
      <c r="R20" s="137"/>
      <c r="S20" s="137"/>
      <c r="T20" s="137"/>
      <c r="U20" s="137"/>
      <c r="V20" s="137"/>
      <c r="W20" s="137"/>
      <c r="X20" s="137"/>
      <c r="Y20" s="137"/>
      <c r="Z20" s="137"/>
      <c r="AA20" s="137"/>
      <c r="AB20" s="137"/>
    </row>
    <row r="21" spans="1:28" s="5" customFormat="1" ht="46" x14ac:dyDescent="0.35">
      <c r="A21" s="116">
        <v>8</v>
      </c>
      <c r="B21" s="118" t="s">
        <v>98</v>
      </c>
      <c r="C21" s="118" t="s">
        <v>96</v>
      </c>
      <c r="D21" s="142" t="s">
        <v>169</v>
      </c>
      <c r="E21" s="142" t="s">
        <v>169</v>
      </c>
      <c r="F21" s="142" t="s">
        <v>169</v>
      </c>
      <c r="G21" s="142" t="s">
        <v>169</v>
      </c>
      <c r="H21" s="142" t="s">
        <v>169</v>
      </c>
      <c r="I21" s="142" t="s">
        <v>169</v>
      </c>
      <c r="J21" s="142" t="s">
        <v>169</v>
      </c>
      <c r="K21" s="142" t="s">
        <v>169</v>
      </c>
      <c r="L21" s="142" t="s">
        <v>169</v>
      </c>
      <c r="M21" s="142" t="s">
        <v>169</v>
      </c>
      <c r="N21" s="120" t="s">
        <v>159</v>
      </c>
      <c r="O21" s="176"/>
      <c r="P21" s="137"/>
      <c r="Q21" s="137"/>
      <c r="R21" s="137"/>
      <c r="S21" s="137"/>
      <c r="T21" s="137"/>
      <c r="U21" s="137"/>
      <c r="V21" s="137"/>
      <c r="W21" s="137"/>
      <c r="X21" s="137"/>
      <c r="Y21" s="137"/>
      <c r="Z21" s="137"/>
      <c r="AA21" s="137"/>
      <c r="AB21" s="137"/>
    </row>
    <row r="22" spans="1:28" s="5" customFormat="1" ht="42" customHeight="1" x14ac:dyDescent="0.35">
      <c r="A22" s="116">
        <v>9</v>
      </c>
      <c r="B22" s="118" t="s">
        <v>100</v>
      </c>
      <c r="C22" s="118" t="s">
        <v>99</v>
      </c>
      <c r="D22" s="142" t="s">
        <v>169</v>
      </c>
      <c r="E22" s="142" t="s">
        <v>169</v>
      </c>
      <c r="F22" s="142" t="s">
        <v>169</v>
      </c>
      <c r="G22" s="142" t="s">
        <v>169</v>
      </c>
      <c r="H22" s="142" t="s">
        <v>169</v>
      </c>
      <c r="I22" s="142" t="s">
        <v>169</v>
      </c>
      <c r="J22" s="142" t="s">
        <v>169</v>
      </c>
      <c r="K22" s="142" t="s">
        <v>169</v>
      </c>
      <c r="L22" s="142" t="s">
        <v>169</v>
      </c>
      <c r="M22" s="142" t="s">
        <v>169</v>
      </c>
      <c r="N22" s="120" t="s">
        <v>160</v>
      </c>
      <c r="O22" s="176"/>
      <c r="P22" s="137"/>
      <c r="Q22" s="137"/>
      <c r="R22" s="137"/>
      <c r="S22" s="137"/>
      <c r="T22" s="137"/>
      <c r="U22" s="137"/>
      <c r="V22" s="137"/>
      <c r="W22" s="137"/>
      <c r="X22" s="137"/>
      <c r="Y22" s="137"/>
      <c r="Z22" s="137"/>
      <c r="AA22" s="137"/>
      <c r="AB22" s="137"/>
    </row>
    <row r="23" spans="1:28" s="5" customFormat="1" ht="43" customHeight="1" x14ac:dyDescent="0.35">
      <c r="A23" s="116">
        <v>10</v>
      </c>
      <c r="B23" s="118" t="s">
        <v>251</v>
      </c>
      <c r="C23" s="118" t="s">
        <v>97</v>
      </c>
      <c r="D23" s="142" t="s">
        <v>169</v>
      </c>
      <c r="E23" s="142" t="s">
        <v>169</v>
      </c>
      <c r="F23" s="142" t="s">
        <v>169</v>
      </c>
      <c r="G23" s="142" t="s">
        <v>169</v>
      </c>
      <c r="H23" s="142" t="s">
        <v>169</v>
      </c>
      <c r="I23" s="142" t="s">
        <v>169</v>
      </c>
      <c r="J23" s="142" t="s">
        <v>169</v>
      </c>
      <c r="K23" s="142" t="s">
        <v>169</v>
      </c>
      <c r="L23" s="142" t="s">
        <v>169</v>
      </c>
      <c r="M23" s="142" t="s">
        <v>169</v>
      </c>
      <c r="N23" s="120" t="s">
        <v>161</v>
      </c>
      <c r="O23" s="176"/>
      <c r="P23" s="137"/>
      <c r="Q23" s="137"/>
      <c r="R23" s="137"/>
      <c r="S23" s="137"/>
      <c r="T23" s="137"/>
      <c r="U23" s="137"/>
      <c r="V23" s="137"/>
      <c r="W23" s="137"/>
      <c r="X23" s="137"/>
      <c r="Y23" s="137"/>
      <c r="Z23" s="137"/>
      <c r="AA23" s="137"/>
      <c r="AB23" s="137"/>
    </row>
    <row r="24" spans="1:28" s="5" customFormat="1" ht="42" customHeight="1" x14ac:dyDescent="0.35">
      <c r="A24" s="116">
        <v>11</v>
      </c>
      <c r="B24" s="118" t="s">
        <v>19</v>
      </c>
      <c r="C24" s="118" t="s">
        <v>101</v>
      </c>
      <c r="D24" s="142" t="s">
        <v>169</v>
      </c>
      <c r="E24" s="142" t="s">
        <v>169</v>
      </c>
      <c r="F24" s="142" t="s">
        <v>169</v>
      </c>
      <c r="G24" s="142" t="s">
        <v>169</v>
      </c>
      <c r="H24" s="142" t="s">
        <v>169</v>
      </c>
      <c r="I24" s="142" t="s">
        <v>169</v>
      </c>
      <c r="J24" s="142" t="s">
        <v>169</v>
      </c>
      <c r="K24" s="142" t="s">
        <v>169</v>
      </c>
      <c r="L24" s="142" t="s">
        <v>169</v>
      </c>
      <c r="M24" s="142" t="s">
        <v>169</v>
      </c>
      <c r="N24" s="120" t="s">
        <v>162</v>
      </c>
      <c r="O24" s="176"/>
      <c r="P24" s="137"/>
      <c r="Q24" s="137"/>
      <c r="R24" s="137"/>
      <c r="S24" s="137"/>
      <c r="T24" s="137"/>
      <c r="U24" s="137"/>
      <c r="V24" s="137"/>
      <c r="W24" s="137"/>
      <c r="X24" s="137"/>
      <c r="Y24" s="137"/>
      <c r="Z24" s="137"/>
      <c r="AA24" s="137"/>
      <c r="AB24" s="137"/>
    </row>
    <row r="25" spans="1:28" s="5" customFormat="1" ht="42.5" customHeight="1" x14ac:dyDescent="0.35">
      <c r="A25" s="116">
        <v>12</v>
      </c>
      <c r="B25" s="118" t="s">
        <v>133</v>
      </c>
      <c r="C25" s="118" t="s">
        <v>102</v>
      </c>
      <c r="D25" s="142" t="s">
        <v>169</v>
      </c>
      <c r="E25" s="142" t="s">
        <v>169</v>
      </c>
      <c r="F25" s="142" t="s">
        <v>169</v>
      </c>
      <c r="G25" s="142" t="s">
        <v>169</v>
      </c>
      <c r="H25" s="142" t="s">
        <v>169</v>
      </c>
      <c r="I25" s="142" t="s">
        <v>169</v>
      </c>
      <c r="J25" s="142" t="s">
        <v>169</v>
      </c>
      <c r="K25" s="142" t="s">
        <v>169</v>
      </c>
      <c r="L25" s="142">
        <v>295</v>
      </c>
      <c r="M25" s="169">
        <v>1259.6500000000001</v>
      </c>
      <c r="N25" s="120" t="s">
        <v>163</v>
      </c>
      <c r="O25" s="176"/>
      <c r="P25" s="137"/>
      <c r="Q25" s="137"/>
      <c r="R25" s="137"/>
      <c r="S25" s="137"/>
      <c r="T25" s="137"/>
      <c r="U25" s="137"/>
      <c r="V25" s="137"/>
      <c r="W25" s="137"/>
      <c r="X25" s="137"/>
      <c r="Y25" s="137"/>
      <c r="Z25" s="137"/>
      <c r="AA25" s="137"/>
      <c r="AB25" s="137"/>
    </row>
    <row r="26" spans="1:28" s="5" customFormat="1" ht="40.5" customHeight="1" x14ac:dyDescent="0.35">
      <c r="A26" s="116">
        <v>13</v>
      </c>
      <c r="B26" s="118" t="s">
        <v>37</v>
      </c>
      <c r="C26" s="118" t="s">
        <v>104</v>
      </c>
      <c r="D26" s="142" t="s">
        <v>169</v>
      </c>
      <c r="E26" s="142" t="s">
        <v>169</v>
      </c>
      <c r="F26" s="142" t="s">
        <v>169</v>
      </c>
      <c r="G26" s="142" t="s">
        <v>169</v>
      </c>
      <c r="H26" s="142" t="s">
        <v>169</v>
      </c>
      <c r="I26" s="142" t="s">
        <v>169</v>
      </c>
      <c r="J26" s="142" t="s">
        <v>169</v>
      </c>
      <c r="K26" s="142" t="s">
        <v>169</v>
      </c>
      <c r="L26" s="142">
        <v>91</v>
      </c>
      <c r="M26" s="119">
        <v>591.17999999999995</v>
      </c>
      <c r="N26" s="120" t="s">
        <v>164</v>
      </c>
      <c r="O26" s="176"/>
      <c r="P26" s="137"/>
      <c r="Q26" s="137"/>
      <c r="R26" s="137"/>
      <c r="S26" s="137"/>
      <c r="T26" s="137"/>
      <c r="U26" s="137"/>
      <c r="V26" s="137"/>
      <c r="W26" s="137"/>
      <c r="X26" s="137"/>
      <c r="Y26" s="137"/>
      <c r="Z26" s="137"/>
      <c r="AA26" s="137"/>
      <c r="AB26" s="137"/>
    </row>
    <row r="27" spans="1:28" s="5" customFormat="1" ht="42.75" customHeight="1" x14ac:dyDescent="0.35">
      <c r="A27" s="116">
        <v>14</v>
      </c>
      <c r="B27" s="117" t="s">
        <v>39</v>
      </c>
      <c r="C27" s="117" t="s">
        <v>103</v>
      </c>
      <c r="D27" s="142" t="s">
        <v>169</v>
      </c>
      <c r="E27" s="142" t="s">
        <v>169</v>
      </c>
      <c r="F27" s="142" t="s">
        <v>169</v>
      </c>
      <c r="G27" s="142" t="s">
        <v>169</v>
      </c>
      <c r="H27" s="142" t="s">
        <v>169</v>
      </c>
      <c r="I27" s="142" t="s">
        <v>169</v>
      </c>
      <c r="J27" s="142" t="s">
        <v>169</v>
      </c>
      <c r="K27" s="142" t="s">
        <v>169</v>
      </c>
      <c r="L27" s="142" t="s">
        <v>169</v>
      </c>
      <c r="M27" s="142" t="s">
        <v>169</v>
      </c>
      <c r="N27" s="120" t="s">
        <v>165</v>
      </c>
      <c r="O27" s="176"/>
      <c r="P27" s="137"/>
      <c r="Q27" s="137"/>
      <c r="R27" s="137"/>
      <c r="S27" s="137"/>
      <c r="T27" s="137"/>
      <c r="U27" s="137"/>
      <c r="V27" s="137"/>
      <c r="W27" s="137"/>
      <c r="X27" s="137"/>
      <c r="Y27" s="137"/>
      <c r="Z27" s="137"/>
      <c r="AA27" s="137"/>
      <c r="AB27" s="137"/>
    </row>
    <row r="28" spans="1:28" s="5" customFormat="1" ht="42.75" customHeight="1" x14ac:dyDescent="0.35">
      <c r="A28" s="116">
        <v>15</v>
      </c>
      <c r="B28" s="143" t="s">
        <v>58</v>
      </c>
      <c r="C28" s="143" t="s">
        <v>69</v>
      </c>
      <c r="D28" s="142">
        <v>0</v>
      </c>
      <c r="E28" s="142">
        <v>0</v>
      </c>
      <c r="F28" s="142">
        <v>0</v>
      </c>
      <c r="G28" s="142">
        <v>0</v>
      </c>
      <c r="H28" s="142">
        <v>0</v>
      </c>
      <c r="I28" s="142">
        <v>0</v>
      </c>
      <c r="J28" s="142">
        <v>0</v>
      </c>
      <c r="K28" s="142">
        <v>0</v>
      </c>
      <c r="L28" s="142">
        <v>0</v>
      </c>
      <c r="M28" s="119">
        <v>0</v>
      </c>
      <c r="N28" s="120" t="s">
        <v>166</v>
      </c>
      <c r="O28" s="176"/>
      <c r="P28" s="137"/>
      <c r="Q28" s="137"/>
      <c r="R28" s="137"/>
      <c r="S28" s="137"/>
      <c r="T28" s="137"/>
      <c r="U28" s="137"/>
      <c r="V28" s="137"/>
      <c r="W28" s="137"/>
      <c r="X28" s="137"/>
      <c r="Y28" s="137"/>
      <c r="Z28" s="137"/>
      <c r="AA28" s="137"/>
      <c r="AB28" s="137"/>
    </row>
    <row r="29" spans="1:28" s="82" customFormat="1" ht="18.5" customHeight="1" thickBot="1" x14ac:dyDescent="0.4">
      <c r="A29" s="128"/>
      <c r="B29" s="144"/>
      <c r="C29" s="144"/>
      <c r="D29" s="112"/>
      <c r="E29" s="112"/>
      <c r="F29" s="112"/>
      <c r="G29" s="112"/>
      <c r="H29" s="112"/>
      <c r="I29" s="112"/>
      <c r="J29" s="112"/>
      <c r="K29" s="112"/>
      <c r="L29" s="112"/>
      <c r="M29" s="129">
        <f>SUM(M20:M28)</f>
        <v>1850.83</v>
      </c>
      <c r="N29" s="130" t="s">
        <v>167</v>
      </c>
      <c r="O29" s="114"/>
      <c r="P29" s="115"/>
      <c r="Q29" s="115"/>
      <c r="R29" s="115"/>
      <c r="S29" s="115"/>
      <c r="T29" s="115"/>
      <c r="U29" s="115"/>
      <c r="V29" s="115"/>
      <c r="W29" s="115"/>
      <c r="X29" s="115"/>
      <c r="Y29" s="115"/>
      <c r="Z29" s="115"/>
      <c r="AA29" s="115"/>
      <c r="AB29" s="115"/>
    </row>
    <row r="30" spans="1:28" ht="15.75" customHeight="1" x14ac:dyDescent="0.35">
      <c r="A30" s="228" t="s">
        <v>2</v>
      </c>
      <c r="B30" s="229"/>
      <c r="C30" s="229"/>
      <c r="D30" s="229"/>
      <c r="E30" s="229"/>
      <c r="F30" s="229"/>
      <c r="G30" s="229"/>
      <c r="H30" s="229"/>
      <c r="I30" s="229"/>
      <c r="J30" s="229"/>
      <c r="K30" s="229"/>
      <c r="L30" s="229"/>
      <c r="M30" s="229"/>
      <c r="N30" s="98"/>
      <c r="O30" s="99"/>
      <c r="P30" s="100"/>
      <c r="Q30" s="100"/>
      <c r="R30" s="100"/>
      <c r="S30" s="100"/>
      <c r="T30" s="100"/>
      <c r="U30" s="100"/>
      <c r="V30" s="100"/>
      <c r="W30" s="100"/>
      <c r="X30" s="100"/>
      <c r="Y30" s="100"/>
      <c r="Z30" s="100"/>
      <c r="AA30" s="100"/>
      <c r="AB30" s="100"/>
    </row>
    <row r="31" spans="1:28" s="5" customFormat="1" ht="31" customHeight="1" x14ac:dyDescent="0.25">
      <c r="A31" s="116">
        <v>16</v>
      </c>
      <c r="B31" s="118" t="s">
        <v>81</v>
      </c>
      <c r="C31" s="117" t="s">
        <v>21</v>
      </c>
      <c r="D31" s="20" t="s">
        <v>169</v>
      </c>
      <c r="E31" s="20" t="s">
        <v>169</v>
      </c>
      <c r="F31" s="20" t="s">
        <v>169</v>
      </c>
      <c r="G31" s="20" t="s">
        <v>169</v>
      </c>
      <c r="H31" s="20" t="s">
        <v>169</v>
      </c>
      <c r="I31" s="20" t="s">
        <v>169</v>
      </c>
      <c r="J31" s="142" t="s">
        <v>209</v>
      </c>
      <c r="K31" s="142" t="s">
        <v>209</v>
      </c>
      <c r="L31" s="142">
        <v>355</v>
      </c>
      <c r="M31" s="119">
        <v>1305275</v>
      </c>
      <c r="N31" s="147" t="s">
        <v>210</v>
      </c>
      <c r="O31" s="176"/>
      <c r="P31" s="137"/>
      <c r="Q31" s="137"/>
      <c r="R31" s="137"/>
      <c r="S31" s="137"/>
      <c r="T31" s="137"/>
      <c r="U31" s="137"/>
      <c r="V31" s="137"/>
      <c r="W31" s="137"/>
      <c r="X31" s="137"/>
      <c r="Y31" s="137"/>
      <c r="Z31" s="137"/>
      <c r="AA31" s="137"/>
      <c r="AB31" s="137"/>
    </row>
    <row r="32" spans="1:28" s="5" customFormat="1" ht="55.5" customHeight="1" x14ac:dyDescent="0.35">
      <c r="A32" s="116">
        <v>17</v>
      </c>
      <c r="B32" s="118" t="s">
        <v>62</v>
      </c>
      <c r="C32" s="118" t="s">
        <v>71</v>
      </c>
      <c r="D32" s="142" t="s">
        <v>209</v>
      </c>
      <c r="E32" s="142" t="s">
        <v>209</v>
      </c>
      <c r="F32" s="20" t="s">
        <v>278</v>
      </c>
      <c r="G32" s="20" t="s">
        <v>278</v>
      </c>
      <c r="H32" s="20" t="s">
        <v>278</v>
      </c>
      <c r="I32" s="20" t="s">
        <v>278</v>
      </c>
      <c r="J32" s="142" t="s">
        <v>209</v>
      </c>
      <c r="K32" s="142" t="s">
        <v>209</v>
      </c>
      <c r="L32" s="20"/>
      <c r="M32" s="20"/>
      <c r="N32" s="148" t="s">
        <v>289</v>
      </c>
      <c r="O32" s="176"/>
      <c r="P32" s="137"/>
      <c r="Q32" s="137"/>
      <c r="R32" s="137"/>
      <c r="S32" s="137"/>
      <c r="T32" s="137"/>
      <c r="U32" s="137"/>
      <c r="V32" s="137"/>
      <c r="W32" s="137"/>
      <c r="X32" s="137"/>
      <c r="Y32" s="137"/>
      <c r="Z32" s="137"/>
      <c r="AA32" s="137"/>
      <c r="AB32" s="137"/>
    </row>
    <row r="33" spans="1:28" s="5" customFormat="1" ht="52" customHeight="1" x14ac:dyDescent="0.35">
      <c r="A33" s="116">
        <v>18</v>
      </c>
      <c r="B33" s="118" t="s">
        <v>40</v>
      </c>
      <c r="C33" s="118" t="s">
        <v>82</v>
      </c>
      <c r="D33" s="20" t="s">
        <v>169</v>
      </c>
      <c r="E33" s="20" t="s">
        <v>169</v>
      </c>
      <c r="F33" s="20" t="s">
        <v>169</v>
      </c>
      <c r="G33" s="20" t="s">
        <v>169</v>
      </c>
      <c r="H33" s="20" t="s">
        <v>169</v>
      </c>
      <c r="I33" s="20" t="s">
        <v>169</v>
      </c>
      <c r="J33" s="20" t="s">
        <v>169</v>
      </c>
      <c r="K33" s="20" t="s">
        <v>169</v>
      </c>
      <c r="L33" s="103">
        <v>27</v>
      </c>
      <c r="M33" s="138">
        <v>169.21</v>
      </c>
      <c r="N33" s="149" t="s">
        <v>290</v>
      </c>
      <c r="O33" s="176"/>
      <c r="P33" s="137"/>
      <c r="Q33" s="137"/>
      <c r="R33" s="137"/>
      <c r="S33" s="137"/>
      <c r="T33" s="137"/>
      <c r="U33" s="137"/>
      <c r="V33" s="137"/>
      <c r="W33" s="137"/>
      <c r="X33" s="137"/>
      <c r="Y33" s="137"/>
      <c r="Z33" s="137"/>
      <c r="AA33" s="137"/>
      <c r="AB33" s="137"/>
    </row>
    <row r="34" spans="1:28" s="5" customFormat="1" ht="68" customHeight="1" x14ac:dyDescent="0.35">
      <c r="A34" s="116">
        <v>19</v>
      </c>
      <c r="B34" s="118" t="s">
        <v>122</v>
      </c>
      <c r="C34" s="118" t="s">
        <v>294</v>
      </c>
      <c r="D34" s="20" t="s">
        <v>279</v>
      </c>
      <c r="E34" s="20" t="s">
        <v>279</v>
      </c>
      <c r="F34" s="20" t="s">
        <v>279</v>
      </c>
      <c r="G34" s="20" t="s">
        <v>279</v>
      </c>
      <c r="H34" s="20" t="s">
        <v>279</v>
      </c>
      <c r="I34" s="20" t="s">
        <v>279</v>
      </c>
      <c r="J34" s="20" t="s">
        <v>279</v>
      </c>
      <c r="K34" s="20" t="s">
        <v>279</v>
      </c>
      <c r="L34" s="103"/>
      <c r="M34" s="138"/>
      <c r="N34" s="149" t="s">
        <v>215</v>
      </c>
      <c r="O34" s="176"/>
      <c r="P34" s="137"/>
      <c r="Q34" s="137"/>
      <c r="R34" s="137"/>
      <c r="S34" s="137"/>
      <c r="T34" s="137"/>
      <c r="U34" s="137"/>
      <c r="V34" s="137"/>
      <c r="W34" s="137"/>
      <c r="X34" s="137"/>
      <c r="Y34" s="137"/>
      <c r="Z34" s="137"/>
      <c r="AA34" s="137"/>
      <c r="AB34" s="137"/>
    </row>
    <row r="35" spans="1:28" s="82" customFormat="1" ht="19" customHeight="1" thickBot="1" x14ac:dyDescent="0.4">
      <c r="A35" s="128"/>
      <c r="B35" s="140"/>
      <c r="C35" s="140"/>
      <c r="D35" s="112"/>
      <c r="E35" s="112"/>
      <c r="F35" s="112"/>
      <c r="G35" s="112"/>
      <c r="H35" s="112"/>
      <c r="I35" s="112"/>
      <c r="J35" s="112"/>
      <c r="K35" s="112"/>
      <c r="L35" s="112"/>
      <c r="M35" s="129">
        <f>SUM(M31:M34)</f>
        <v>1305444.21</v>
      </c>
      <c r="N35" s="113" t="s">
        <v>207</v>
      </c>
      <c r="O35" s="114"/>
      <c r="P35" s="115"/>
      <c r="Q35" s="115"/>
      <c r="R35" s="115"/>
      <c r="S35" s="115"/>
      <c r="T35" s="115"/>
      <c r="U35" s="115"/>
      <c r="V35" s="115"/>
      <c r="W35" s="115"/>
      <c r="X35" s="115"/>
      <c r="Y35" s="115"/>
      <c r="Z35" s="115"/>
      <c r="AA35" s="115"/>
      <c r="AB35" s="115"/>
    </row>
    <row r="36" spans="1:28" s="5" customFormat="1" ht="20.5" customHeight="1" x14ac:dyDescent="0.35">
      <c r="A36" s="228" t="s">
        <v>8</v>
      </c>
      <c r="B36" s="229"/>
      <c r="C36" s="229"/>
      <c r="D36" s="229"/>
      <c r="E36" s="229"/>
      <c r="F36" s="229"/>
      <c r="G36" s="229"/>
      <c r="H36" s="229"/>
      <c r="I36" s="229"/>
      <c r="J36" s="229"/>
      <c r="K36" s="229"/>
      <c r="L36" s="229"/>
      <c r="M36" s="229"/>
      <c r="N36" s="98"/>
      <c r="O36" s="176"/>
      <c r="P36" s="137"/>
      <c r="Q36" s="137"/>
      <c r="R36" s="137"/>
      <c r="S36" s="137"/>
      <c r="T36" s="137"/>
      <c r="U36" s="137"/>
      <c r="V36" s="137"/>
      <c r="W36" s="137"/>
      <c r="X36" s="137"/>
      <c r="Y36" s="137"/>
      <c r="Z36" s="137"/>
      <c r="AA36" s="137"/>
      <c r="AB36" s="137"/>
    </row>
    <row r="37" spans="1:28" s="5" customFormat="1" ht="46" x14ac:dyDescent="0.35">
      <c r="A37" s="116">
        <v>20</v>
      </c>
      <c r="B37" s="118" t="s">
        <v>48</v>
      </c>
      <c r="C37" s="118" t="s">
        <v>110</v>
      </c>
      <c r="D37" s="103" t="s">
        <v>169</v>
      </c>
      <c r="E37" s="103" t="s">
        <v>169</v>
      </c>
      <c r="F37" s="103" t="s">
        <v>169</v>
      </c>
      <c r="G37" s="103" t="s">
        <v>169</v>
      </c>
      <c r="H37" s="103" t="s">
        <v>169</v>
      </c>
      <c r="I37" s="103" t="s">
        <v>169</v>
      </c>
      <c r="J37" s="103" t="s">
        <v>169</v>
      </c>
      <c r="K37" s="103" t="s">
        <v>169</v>
      </c>
      <c r="L37" s="103" t="s">
        <v>169</v>
      </c>
      <c r="M37" s="103" t="s">
        <v>169</v>
      </c>
      <c r="N37" s="104"/>
      <c r="O37" s="176"/>
      <c r="P37" s="137"/>
      <c r="Q37" s="137"/>
      <c r="R37" s="137"/>
      <c r="S37" s="137"/>
      <c r="T37" s="137"/>
      <c r="U37" s="137"/>
      <c r="V37" s="137"/>
      <c r="W37" s="137"/>
      <c r="X37" s="137"/>
      <c r="Y37" s="137"/>
      <c r="Z37" s="137"/>
      <c r="AA37" s="137"/>
      <c r="AB37" s="137"/>
    </row>
    <row r="38" spans="1:28" s="5" customFormat="1" ht="46" x14ac:dyDescent="0.35">
      <c r="A38" s="116">
        <v>21</v>
      </c>
      <c r="B38" s="118" t="s">
        <v>49</v>
      </c>
      <c r="C38" s="118" t="s">
        <v>29</v>
      </c>
      <c r="D38" s="103" t="s">
        <v>169</v>
      </c>
      <c r="E38" s="103" t="s">
        <v>169</v>
      </c>
      <c r="F38" s="103" t="s">
        <v>169</v>
      </c>
      <c r="G38" s="103" t="s">
        <v>169</v>
      </c>
      <c r="H38" s="103" t="s">
        <v>169</v>
      </c>
      <c r="I38" s="103" t="s">
        <v>169</v>
      </c>
      <c r="J38" s="103" t="s">
        <v>169</v>
      </c>
      <c r="K38" s="103" t="s">
        <v>170</v>
      </c>
      <c r="L38" s="103">
        <v>1876</v>
      </c>
      <c r="M38" s="138" t="s">
        <v>171</v>
      </c>
      <c r="N38" s="134" t="s">
        <v>172</v>
      </c>
      <c r="O38" s="176"/>
      <c r="P38" s="137"/>
      <c r="Q38" s="137"/>
      <c r="R38" s="137"/>
      <c r="S38" s="137"/>
      <c r="T38" s="137"/>
      <c r="U38" s="137"/>
      <c r="V38" s="137"/>
      <c r="W38" s="137"/>
      <c r="X38" s="137"/>
      <c r="Y38" s="137"/>
      <c r="Z38" s="137"/>
      <c r="AA38" s="137"/>
      <c r="AB38" s="137"/>
    </row>
    <row r="39" spans="1:28" s="5" customFormat="1" ht="84" customHeight="1" x14ac:dyDescent="0.35">
      <c r="A39" s="116">
        <v>22</v>
      </c>
      <c r="B39" s="118" t="s">
        <v>135</v>
      </c>
      <c r="C39" s="118" t="s">
        <v>134</v>
      </c>
      <c r="D39" s="103">
        <v>1</v>
      </c>
      <c r="E39" s="103">
        <v>0.75</v>
      </c>
      <c r="F39" s="103">
        <f>32+21</f>
        <v>53</v>
      </c>
      <c r="G39" s="103">
        <f>96+43.5</f>
        <v>139.5</v>
      </c>
      <c r="H39" s="103" t="s">
        <v>171</v>
      </c>
      <c r="I39" s="103" t="s">
        <v>171</v>
      </c>
      <c r="J39" s="103" t="s">
        <v>171</v>
      </c>
      <c r="K39" s="103" t="s">
        <v>169</v>
      </c>
      <c r="L39" s="103">
        <f>32+22</f>
        <v>54</v>
      </c>
      <c r="M39" s="138">
        <f>96+44.25</f>
        <v>140.25</v>
      </c>
      <c r="N39" s="134" t="s">
        <v>173</v>
      </c>
      <c r="O39" s="176"/>
      <c r="P39" s="137"/>
      <c r="Q39" s="137"/>
      <c r="R39" s="137"/>
      <c r="S39" s="137"/>
      <c r="T39" s="137"/>
      <c r="U39" s="137"/>
      <c r="V39" s="137"/>
      <c r="W39" s="137"/>
      <c r="X39" s="137"/>
      <c r="Y39" s="137"/>
      <c r="Z39" s="137"/>
      <c r="AA39" s="137"/>
      <c r="AB39" s="137"/>
    </row>
    <row r="40" spans="1:28" s="5" customFormat="1" ht="46" x14ac:dyDescent="0.35">
      <c r="A40" s="116">
        <v>23</v>
      </c>
      <c r="B40" s="118" t="s">
        <v>50</v>
      </c>
      <c r="C40" s="118" t="s">
        <v>111</v>
      </c>
      <c r="D40" s="103">
        <v>10</v>
      </c>
      <c r="E40" s="103">
        <f>D40*1</f>
        <v>10</v>
      </c>
      <c r="F40" s="103">
        <v>8</v>
      </c>
      <c r="G40" s="103">
        <f>F40*2</f>
        <v>16</v>
      </c>
      <c r="H40" s="103">
        <v>32</v>
      </c>
      <c r="I40" s="103">
        <f>H40*2</f>
        <v>64</v>
      </c>
      <c r="J40" s="103" t="s">
        <v>169</v>
      </c>
      <c r="K40" s="103" t="s">
        <v>169</v>
      </c>
      <c r="L40" s="103">
        <f>D40+F40+H40</f>
        <v>50</v>
      </c>
      <c r="M40" s="138">
        <f>E40+G40+I40</f>
        <v>90</v>
      </c>
      <c r="N40" s="134"/>
      <c r="O40" s="176"/>
      <c r="P40" s="137"/>
      <c r="Q40" s="137"/>
      <c r="R40" s="137"/>
      <c r="S40" s="137"/>
      <c r="T40" s="137"/>
      <c r="U40" s="137"/>
      <c r="V40" s="137"/>
      <c r="W40" s="137"/>
      <c r="X40" s="137"/>
      <c r="Y40" s="137"/>
      <c r="Z40" s="137"/>
      <c r="AA40" s="137"/>
      <c r="AB40" s="137"/>
    </row>
    <row r="41" spans="1:28" s="5" customFormat="1" ht="41" customHeight="1" x14ac:dyDescent="0.35">
      <c r="A41" s="116">
        <v>24</v>
      </c>
      <c r="B41" s="118" t="s">
        <v>47</v>
      </c>
      <c r="C41" s="118" t="s">
        <v>112</v>
      </c>
      <c r="D41" s="103" t="s">
        <v>169</v>
      </c>
      <c r="E41" s="103" t="s">
        <v>169</v>
      </c>
      <c r="F41" s="103" t="s">
        <v>169</v>
      </c>
      <c r="G41" s="103" t="s">
        <v>169</v>
      </c>
      <c r="H41" s="103" t="s">
        <v>169</v>
      </c>
      <c r="I41" s="103" t="s">
        <v>169</v>
      </c>
      <c r="J41" s="103" t="s">
        <v>169</v>
      </c>
      <c r="K41" s="103" t="s">
        <v>169</v>
      </c>
      <c r="L41" s="103" t="s">
        <v>169</v>
      </c>
      <c r="M41" s="138" t="s">
        <v>169</v>
      </c>
      <c r="N41" s="134"/>
      <c r="O41" s="176"/>
      <c r="P41" s="137"/>
      <c r="Q41" s="137"/>
      <c r="R41" s="137"/>
      <c r="S41" s="137"/>
      <c r="T41" s="137"/>
      <c r="U41" s="137"/>
      <c r="V41" s="137"/>
      <c r="W41" s="137"/>
      <c r="X41" s="137"/>
      <c r="Y41" s="137"/>
      <c r="Z41" s="137"/>
      <c r="AA41" s="137"/>
      <c r="AB41" s="137"/>
    </row>
    <row r="42" spans="1:28" s="5" customFormat="1" ht="53" customHeight="1" x14ac:dyDescent="0.35">
      <c r="A42" s="116">
        <v>25</v>
      </c>
      <c r="B42" s="118" t="s">
        <v>51</v>
      </c>
      <c r="C42" s="118" t="s">
        <v>113</v>
      </c>
      <c r="D42" s="103" t="s">
        <v>169</v>
      </c>
      <c r="E42" s="103" t="s">
        <v>169</v>
      </c>
      <c r="F42" s="103" t="s">
        <v>169</v>
      </c>
      <c r="G42" s="103" t="s">
        <v>169</v>
      </c>
      <c r="H42" s="103" t="s">
        <v>169</v>
      </c>
      <c r="I42" s="103" t="s">
        <v>169</v>
      </c>
      <c r="J42" s="103" t="s">
        <v>169</v>
      </c>
      <c r="K42" s="103" t="s">
        <v>169</v>
      </c>
      <c r="L42" s="103">
        <v>136</v>
      </c>
      <c r="M42" s="138" t="s">
        <v>169</v>
      </c>
      <c r="N42" s="134" t="s">
        <v>174</v>
      </c>
      <c r="O42" s="176"/>
      <c r="P42" s="137"/>
      <c r="Q42" s="137"/>
      <c r="R42" s="137"/>
      <c r="S42" s="137"/>
      <c r="T42" s="137"/>
      <c r="U42" s="137"/>
      <c r="V42" s="137"/>
      <c r="W42" s="137"/>
      <c r="X42" s="137"/>
      <c r="Y42" s="137"/>
      <c r="Z42" s="137"/>
      <c r="AA42" s="137"/>
      <c r="AB42" s="137"/>
    </row>
    <row r="43" spans="1:28" s="5" customFormat="1" ht="41.5" customHeight="1" x14ac:dyDescent="0.35">
      <c r="A43" s="116">
        <v>26</v>
      </c>
      <c r="B43" s="118" t="s">
        <v>56</v>
      </c>
      <c r="C43" s="118" t="s">
        <v>114</v>
      </c>
      <c r="D43" s="103" t="s">
        <v>169</v>
      </c>
      <c r="E43" s="103" t="s">
        <v>169</v>
      </c>
      <c r="F43" s="103" t="s">
        <v>169</v>
      </c>
      <c r="G43" s="103" t="s">
        <v>169</v>
      </c>
      <c r="H43" s="103" t="s">
        <v>169</v>
      </c>
      <c r="I43" s="103" t="s">
        <v>169</v>
      </c>
      <c r="J43" s="103" t="s">
        <v>169</v>
      </c>
      <c r="K43" s="103" t="s">
        <v>169</v>
      </c>
      <c r="L43" s="103">
        <v>1819</v>
      </c>
      <c r="M43" s="138">
        <v>24682</v>
      </c>
      <c r="N43" s="134" t="s">
        <v>175</v>
      </c>
      <c r="O43" s="176"/>
      <c r="P43" s="137"/>
      <c r="Q43" s="137"/>
      <c r="R43" s="137"/>
      <c r="S43" s="137"/>
      <c r="T43" s="137"/>
      <c r="U43" s="137"/>
      <c r="V43" s="137"/>
      <c r="W43" s="137"/>
      <c r="X43" s="137"/>
      <c r="Y43" s="137"/>
      <c r="Z43" s="137"/>
      <c r="AA43" s="137"/>
      <c r="AB43" s="137"/>
    </row>
    <row r="44" spans="1:28" s="5" customFormat="1" ht="65" customHeight="1" x14ac:dyDescent="0.35">
      <c r="A44" s="116">
        <v>27</v>
      </c>
      <c r="B44" s="118" t="s">
        <v>52</v>
      </c>
      <c r="C44" s="118" t="s">
        <v>115</v>
      </c>
      <c r="D44" s="103" t="s">
        <v>169</v>
      </c>
      <c r="E44" s="103" t="s">
        <v>169</v>
      </c>
      <c r="F44" s="103" t="s">
        <v>169</v>
      </c>
      <c r="G44" s="103" t="s">
        <v>169</v>
      </c>
      <c r="H44" s="103" t="s">
        <v>169</v>
      </c>
      <c r="I44" s="103" t="s">
        <v>169</v>
      </c>
      <c r="J44" s="103">
        <v>431</v>
      </c>
      <c r="K44" s="103">
        <v>1479</v>
      </c>
      <c r="L44" s="103">
        <v>431</v>
      </c>
      <c r="M44" s="138">
        <v>1479</v>
      </c>
      <c r="N44" s="134" t="s">
        <v>176</v>
      </c>
      <c r="O44" s="176"/>
      <c r="P44" s="137"/>
      <c r="Q44" s="137"/>
      <c r="R44" s="137"/>
      <c r="S44" s="137"/>
      <c r="T44" s="137"/>
      <c r="U44" s="137"/>
      <c r="V44" s="137"/>
      <c r="W44" s="137"/>
      <c r="X44" s="137"/>
      <c r="Y44" s="137"/>
      <c r="Z44" s="137"/>
      <c r="AA44" s="137"/>
      <c r="AB44" s="137"/>
    </row>
    <row r="45" spans="1:28" s="5" customFormat="1" ht="66.5" customHeight="1" x14ac:dyDescent="0.35">
      <c r="A45" s="116">
        <v>28</v>
      </c>
      <c r="B45" s="118" t="s">
        <v>53</v>
      </c>
      <c r="C45" s="118" t="s">
        <v>116</v>
      </c>
      <c r="D45" s="142">
        <v>0</v>
      </c>
      <c r="E45" s="142">
        <v>0</v>
      </c>
      <c r="F45" s="142">
        <v>0</v>
      </c>
      <c r="G45" s="142">
        <v>0</v>
      </c>
      <c r="H45" s="142">
        <v>0</v>
      </c>
      <c r="I45" s="142">
        <v>0</v>
      </c>
      <c r="J45" s="142">
        <v>0</v>
      </c>
      <c r="K45" s="142">
        <v>0</v>
      </c>
      <c r="L45" s="142">
        <v>0</v>
      </c>
      <c r="M45" s="119">
        <v>0</v>
      </c>
      <c r="N45" s="120" t="s">
        <v>177</v>
      </c>
      <c r="O45" s="176"/>
      <c r="P45" s="137"/>
      <c r="Q45" s="137"/>
      <c r="R45" s="137"/>
      <c r="S45" s="137"/>
      <c r="T45" s="137"/>
      <c r="U45" s="137"/>
      <c r="V45" s="137"/>
      <c r="W45" s="137"/>
      <c r="X45" s="137"/>
      <c r="Y45" s="137"/>
      <c r="Z45" s="137"/>
      <c r="AA45" s="137"/>
      <c r="AB45" s="137"/>
    </row>
    <row r="46" spans="1:28" s="5" customFormat="1" ht="76" customHeight="1" x14ac:dyDescent="0.35">
      <c r="A46" s="116">
        <v>29</v>
      </c>
      <c r="B46" s="118" t="s">
        <v>30</v>
      </c>
      <c r="C46" s="118" t="s">
        <v>117</v>
      </c>
      <c r="D46" s="103" t="s">
        <v>209</v>
      </c>
      <c r="E46" s="103" t="s">
        <v>209</v>
      </c>
      <c r="F46" s="103" t="s">
        <v>169</v>
      </c>
      <c r="G46" s="103" t="s">
        <v>169</v>
      </c>
      <c r="H46" s="103" t="s">
        <v>169</v>
      </c>
      <c r="I46" s="103" t="s">
        <v>169</v>
      </c>
      <c r="J46" s="103" t="s">
        <v>209</v>
      </c>
      <c r="K46" s="103" t="s">
        <v>209</v>
      </c>
      <c r="L46" s="103">
        <v>247</v>
      </c>
      <c r="M46" s="138">
        <v>3377</v>
      </c>
      <c r="N46" s="134" t="s">
        <v>179</v>
      </c>
      <c r="O46" s="176"/>
      <c r="P46" s="137"/>
      <c r="Q46" s="137"/>
      <c r="R46" s="137"/>
      <c r="S46" s="137"/>
      <c r="T46" s="137"/>
      <c r="U46" s="137"/>
      <c r="V46" s="137"/>
      <c r="W46" s="137"/>
      <c r="X46" s="137"/>
      <c r="Y46" s="137"/>
      <c r="Z46" s="137"/>
      <c r="AA46" s="137"/>
      <c r="AB46" s="137"/>
    </row>
    <row r="47" spans="1:28" s="5" customFormat="1" ht="72.5" customHeight="1" x14ac:dyDescent="0.35">
      <c r="A47" s="116">
        <v>30</v>
      </c>
      <c r="B47" s="118" t="s">
        <v>252</v>
      </c>
      <c r="C47" s="118" t="s">
        <v>118</v>
      </c>
      <c r="D47" s="142">
        <v>0</v>
      </c>
      <c r="E47" s="142">
        <v>0</v>
      </c>
      <c r="F47" s="142">
        <v>0</v>
      </c>
      <c r="G47" s="142">
        <v>0</v>
      </c>
      <c r="H47" s="142">
        <v>0</v>
      </c>
      <c r="I47" s="142">
        <v>0</v>
      </c>
      <c r="J47" s="142">
        <v>0</v>
      </c>
      <c r="K47" s="142">
        <v>0</v>
      </c>
      <c r="L47" s="142">
        <v>0</v>
      </c>
      <c r="M47" s="119">
        <v>0</v>
      </c>
      <c r="N47" s="120" t="s">
        <v>180</v>
      </c>
      <c r="O47" s="176"/>
      <c r="P47" s="137"/>
      <c r="Q47" s="137"/>
      <c r="R47" s="137"/>
      <c r="S47" s="137"/>
      <c r="T47" s="137"/>
      <c r="U47" s="137"/>
      <c r="V47" s="137"/>
      <c r="W47" s="137"/>
      <c r="X47" s="137"/>
      <c r="Y47" s="137"/>
      <c r="Z47" s="137"/>
      <c r="AA47" s="137"/>
      <c r="AB47" s="137"/>
    </row>
    <row r="48" spans="1:28" s="82" customFormat="1" ht="19" customHeight="1" thickBot="1" x14ac:dyDescent="0.4">
      <c r="A48" s="128"/>
      <c r="B48" s="140"/>
      <c r="C48" s="140"/>
      <c r="D48" s="112"/>
      <c r="E48" s="112"/>
      <c r="F48" s="112"/>
      <c r="G48" s="112"/>
      <c r="H48" s="112"/>
      <c r="I48" s="112"/>
      <c r="J48" s="112"/>
      <c r="K48" s="112"/>
      <c r="L48" s="112"/>
      <c r="M48" s="129">
        <f>SUM(M37:M47)</f>
        <v>29768.25</v>
      </c>
      <c r="N48" s="130" t="s">
        <v>181</v>
      </c>
      <c r="O48" s="114"/>
      <c r="P48" s="115"/>
      <c r="Q48" s="115"/>
      <c r="R48" s="115"/>
      <c r="S48" s="115"/>
      <c r="T48" s="115"/>
      <c r="U48" s="115"/>
      <c r="V48" s="115"/>
      <c r="W48" s="115"/>
      <c r="X48" s="115"/>
      <c r="Y48" s="115"/>
      <c r="Z48" s="115"/>
      <c r="AA48" s="115"/>
      <c r="AB48" s="115"/>
    </row>
    <row r="49" spans="1:28" s="5" customFormat="1" ht="20.25" customHeight="1" x14ac:dyDescent="0.35">
      <c r="A49" s="228" t="s">
        <v>3</v>
      </c>
      <c r="B49" s="229"/>
      <c r="C49" s="229"/>
      <c r="D49" s="229"/>
      <c r="E49" s="229"/>
      <c r="F49" s="229"/>
      <c r="G49" s="229"/>
      <c r="H49" s="229"/>
      <c r="I49" s="229"/>
      <c r="J49" s="229"/>
      <c r="K49" s="229"/>
      <c r="L49" s="229"/>
      <c r="M49" s="229"/>
      <c r="N49" s="98"/>
      <c r="O49" s="176"/>
      <c r="P49" s="137"/>
      <c r="Q49" s="137"/>
      <c r="R49" s="137"/>
      <c r="S49" s="137"/>
      <c r="T49" s="137"/>
      <c r="U49" s="137"/>
      <c r="V49" s="137"/>
      <c r="W49" s="137"/>
      <c r="X49" s="137"/>
      <c r="Y49" s="137"/>
      <c r="Z49" s="137"/>
      <c r="AA49" s="137"/>
      <c r="AB49" s="137"/>
    </row>
    <row r="50" spans="1:28" s="5" customFormat="1" ht="70" customHeight="1" x14ac:dyDescent="0.35">
      <c r="A50" s="116">
        <v>31</v>
      </c>
      <c r="B50" s="118" t="s">
        <v>17</v>
      </c>
      <c r="C50" s="117" t="s">
        <v>83</v>
      </c>
      <c r="D50" s="103" t="s">
        <v>169</v>
      </c>
      <c r="E50" s="103" t="s">
        <v>169</v>
      </c>
      <c r="F50" s="103" t="s">
        <v>169</v>
      </c>
      <c r="G50" s="103" t="s">
        <v>169</v>
      </c>
      <c r="H50" s="103" t="s">
        <v>169</v>
      </c>
      <c r="I50" s="103" t="s">
        <v>169</v>
      </c>
      <c r="J50" s="103" t="s">
        <v>169</v>
      </c>
      <c r="K50" s="103" t="s">
        <v>169</v>
      </c>
      <c r="L50" s="159">
        <v>9243980</v>
      </c>
      <c r="M50" s="160">
        <v>11357796.460000001</v>
      </c>
      <c r="N50" s="120" t="s">
        <v>187</v>
      </c>
      <c r="O50" s="176"/>
      <c r="P50" s="137"/>
      <c r="Q50" s="137"/>
      <c r="R50" s="137"/>
      <c r="S50" s="137"/>
      <c r="T50" s="137"/>
      <c r="U50" s="137"/>
      <c r="V50" s="137"/>
      <c r="W50" s="137"/>
      <c r="X50" s="137"/>
      <c r="Y50" s="137"/>
      <c r="Z50" s="137"/>
      <c r="AA50" s="137"/>
      <c r="AB50" s="137"/>
    </row>
    <row r="51" spans="1:28" s="5" customFormat="1" ht="81" customHeight="1" x14ac:dyDescent="0.35">
      <c r="A51" s="116">
        <v>32</v>
      </c>
      <c r="B51" s="118" t="s">
        <v>295</v>
      </c>
      <c r="C51" s="117" t="s">
        <v>22</v>
      </c>
      <c r="D51" s="103" t="s">
        <v>169</v>
      </c>
      <c r="E51" s="103" t="s">
        <v>169</v>
      </c>
      <c r="F51" s="103" t="s">
        <v>169</v>
      </c>
      <c r="G51" s="103" t="s">
        <v>169</v>
      </c>
      <c r="H51" s="103" t="s">
        <v>169</v>
      </c>
      <c r="I51" s="103" t="s">
        <v>169</v>
      </c>
      <c r="J51" s="103" t="s">
        <v>169</v>
      </c>
      <c r="K51" s="103" t="s">
        <v>169</v>
      </c>
      <c r="L51" s="103">
        <v>3012</v>
      </c>
      <c r="M51" s="138"/>
      <c r="N51" s="134" t="s">
        <v>286</v>
      </c>
      <c r="O51" s="176"/>
      <c r="P51" s="137"/>
      <c r="Q51" s="137"/>
      <c r="R51" s="137"/>
      <c r="S51" s="137"/>
      <c r="T51" s="137"/>
      <c r="U51" s="137"/>
      <c r="V51" s="137"/>
      <c r="W51" s="137"/>
      <c r="X51" s="137"/>
      <c r="Y51" s="137"/>
      <c r="Z51" s="137"/>
      <c r="AA51" s="137"/>
      <c r="AB51" s="137"/>
    </row>
    <row r="52" spans="1:28" s="5" customFormat="1" ht="89.5" customHeight="1" x14ac:dyDescent="0.35">
      <c r="A52" s="116">
        <v>33</v>
      </c>
      <c r="B52" s="118" t="s">
        <v>55</v>
      </c>
      <c r="C52" s="117" t="s">
        <v>88</v>
      </c>
      <c r="D52" s="142">
        <v>4059</v>
      </c>
      <c r="E52" s="162">
        <v>553105.88329999999</v>
      </c>
      <c r="F52" s="103" t="s">
        <v>169</v>
      </c>
      <c r="G52" s="103" t="s">
        <v>169</v>
      </c>
      <c r="H52" s="103" t="s">
        <v>169</v>
      </c>
      <c r="I52" s="103" t="s">
        <v>169</v>
      </c>
      <c r="J52" s="103" t="s">
        <v>169</v>
      </c>
      <c r="K52" s="103" t="s">
        <v>169</v>
      </c>
      <c r="L52" s="142">
        <v>67838</v>
      </c>
      <c r="M52" s="162">
        <v>8767716</v>
      </c>
      <c r="N52" s="134" t="s">
        <v>287</v>
      </c>
      <c r="O52" s="176"/>
      <c r="P52" s="137"/>
      <c r="Q52" s="137"/>
      <c r="R52" s="137"/>
      <c r="S52" s="137"/>
      <c r="T52" s="137"/>
      <c r="U52" s="137"/>
      <c r="V52" s="137"/>
      <c r="W52" s="137"/>
      <c r="X52" s="137"/>
      <c r="Y52" s="137"/>
      <c r="Z52" s="137"/>
      <c r="AA52" s="137"/>
      <c r="AB52" s="137"/>
    </row>
    <row r="53" spans="1:28" s="5" customFormat="1" ht="57" customHeight="1" x14ac:dyDescent="0.35">
      <c r="A53" s="116">
        <v>34</v>
      </c>
      <c r="B53" s="118" t="s">
        <v>35</v>
      </c>
      <c r="C53" s="117" t="s">
        <v>84</v>
      </c>
      <c r="D53" s="103" t="s">
        <v>169</v>
      </c>
      <c r="E53" s="103" t="s">
        <v>169</v>
      </c>
      <c r="F53" s="103" t="s">
        <v>169</v>
      </c>
      <c r="G53" s="103" t="s">
        <v>169</v>
      </c>
      <c r="H53" s="103" t="s">
        <v>169</v>
      </c>
      <c r="I53" s="103" t="s">
        <v>169</v>
      </c>
      <c r="J53" s="103" t="s">
        <v>169</v>
      </c>
      <c r="K53" s="103" t="s">
        <v>169</v>
      </c>
      <c r="L53" s="142">
        <v>3273</v>
      </c>
      <c r="M53" s="19">
        <v>11677.74</v>
      </c>
      <c r="N53" s="134" t="s">
        <v>287</v>
      </c>
      <c r="O53" s="176"/>
      <c r="P53" s="137"/>
      <c r="Q53" s="137"/>
      <c r="R53" s="137"/>
      <c r="S53" s="137"/>
      <c r="T53" s="137"/>
      <c r="U53" s="137"/>
      <c r="V53" s="137"/>
      <c r="W53" s="137"/>
      <c r="X53" s="137"/>
      <c r="Y53" s="137"/>
      <c r="Z53" s="137"/>
      <c r="AA53" s="137"/>
      <c r="AB53" s="137"/>
    </row>
    <row r="54" spans="1:28" s="5" customFormat="1" ht="43.5" customHeight="1" x14ac:dyDescent="0.35">
      <c r="A54" s="116">
        <v>35</v>
      </c>
      <c r="B54" s="118" t="s">
        <v>33</v>
      </c>
      <c r="C54" s="117" t="s">
        <v>87</v>
      </c>
      <c r="D54" s="103" t="s">
        <v>169</v>
      </c>
      <c r="E54" s="103" t="s">
        <v>169</v>
      </c>
      <c r="F54" s="103" t="s">
        <v>169</v>
      </c>
      <c r="G54" s="103" t="s">
        <v>169</v>
      </c>
      <c r="H54" s="103" t="s">
        <v>169</v>
      </c>
      <c r="I54" s="103" t="s">
        <v>169</v>
      </c>
      <c r="J54" s="103" t="s">
        <v>169</v>
      </c>
      <c r="K54" s="103" t="s">
        <v>169</v>
      </c>
      <c r="L54" s="142">
        <v>58</v>
      </c>
      <c r="M54" s="19">
        <v>1502.93</v>
      </c>
      <c r="N54" s="134" t="s">
        <v>287</v>
      </c>
      <c r="O54" s="176"/>
      <c r="P54" s="137"/>
      <c r="Q54" s="137"/>
      <c r="R54" s="137"/>
      <c r="S54" s="137"/>
      <c r="T54" s="137"/>
      <c r="U54" s="137"/>
      <c r="V54" s="137"/>
      <c r="W54" s="137"/>
      <c r="X54" s="137"/>
      <c r="Y54" s="137"/>
      <c r="Z54" s="137"/>
      <c r="AA54" s="137"/>
      <c r="AB54" s="137"/>
    </row>
    <row r="55" spans="1:28" s="5" customFormat="1" ht="54" customHeight="1" x14ac:dyDescent="0.35">
      <c r="A55" s="116">
        <v>36</v>
      </c>
      <c r="B55" s="118" t="s">
        <v>34</v>
      </c>
      <c r="C55" s="117" t="s">
        <v>86</v>
      </c>
      <c r="D55" s="103" t="s">
        <v>169</v>
      </c>
      <c r="E55" s="103" t="s">
        <v>169</v>
      </c>
      <c r="F55" s="103" t="s">
        <v>169</v>
      </c>
      <c r="G55" s="103" t="s">
        <v>169</v>
      </c>
      <c r="H55" s="103" t="s">
        <v>169</v>
      </c>
      <c r="I55" s="103" t="s">
        <v>169</v>
      </c>
      <c r="J55" s="103" t="s">
        <v>169</v>
      </c>
      <c r="K55" s="103" t="s">
        <v>169</v>
      </c>
      <c r="L55" s="142">
        <v>3273</v>
      </c>
      <c r="M55" s="19">
        <v>101630.33</v>
      </c>
      <c r="N55" s="134" t="s">
        <v>287</v>
      </c>
      <c r="O55" s="176"/>
      <c r="P55" s="137"/>
      <c r="Q55" s="137"/>
      <c r="R55" s="137"/>
      <c r="S55" s="137"/>
      <c r="T55" s="137"/>
      <c r="U55" s="137"/>
      <c r="V55" s="137"/>
      <c r="W55" s="137"/>
      <c r="X55" s="137"/>
      <c r="Y55" s="137"/>
      <c r="Z55" s="137"/>
      <c r="AA55" s="137"/>
      <c r="AB55" s="137"/>
    </row>
    <row r="56" spans="1:28" s="5" customFormat="1" ht="54" customHeight="1" x14ac:dyDescent="0.35">
      <c r="A56" s="116">
        <v>37</v>
      </c>
      <c r="B56" s="118" t="s">
        <v>36</v>
      </c>
      <c r="C56" s="117" t="s">
        <v>85</v>
      </c>
      <c r="D56" s="103" t="s">
        <v>169</v>
      </c>
      <c r="E56" s="103" t="s">
        <v>169</v>
      </c>
      <c r="F56" s="103" t="s">
        <v>169</v>
      </c>
      <c r="G56" s="103" t="s">
        <v>169</v>
      </c>
      <c r="H56" s="103" t="s">
        <v>169</v>
      </c>
      <c r="I56" s="103" t="s">
        <v>169</v>
      </c>
      <c r="J56" s="103" t="s">
        <v>169</v>
      </c>
      <c r="K56" s="103" t="s">
        <v>169</v>
      </c>
      <c r="L56" s="142">
        <v>0</v>
      </c>
      <c r="M56" s="19">
        <v>0</v>
      </c>
      <c r="N56" s="134" t="s">
        <v>287</v>
      </c>
      <c r="O56" s="176"/>
      <c r="P56" s="137"/>
      <c r="Q56" s="137"/>
      <c r="R56" s="137"/>
      <c r="S56" s="137"/>
      <c r="T56" s="137"/>
      <c r="U56" s="137"/>
      <c r="V56" s="137"/>
      <c r="W56" s="137"/>
      <c r="X56" s="137"/>
      <c r="Y56" s="137"/>
      <c r="Z56" s="137"/>
      <c r="AA56" s="137"/>
      <c r="AB56" s="137"/>
    </row>
    <row r="57" spans="1:28" s="82" customFormat="1" ht="22" customHeight="1" thickBot="1" x14ac:dyDescent="0.4">
      <c r="A57" s="128"/>
      <c r="B57" s="140"/>
      <c r="C57" s="111"/>
      <c r="D57" s="112"/>
      <c r="E57" s="112"/>
      <c r="F57" s="112"/>
      <c r="G57" s="112"/>
      <c r="H57" s="112"/>
      <c r="I57" s="112"/>
      <c r="J57" s="112"/>
      <c r="K57" s="112"/>
      <c r="L57" s="112"/>
      <c r="M57" s="141">
        <f>SUM(M50:M56)</f>
        <v>20240323.459999997</v>
      </c>
      <c r="N57" s="113" t="s">
        <v>188</v>
      </c>
      <c r="O57" s="114"/>
      <c r="P57" s="115"/>
      <c r="Q57" s="115"/>
      <c r="R57" s="115"/>
      <c r="S57" s="115"/>
      <c r="T57" s="115"/>
      <c r="U57" s="115"/>
      <c r="V57" s="115"/>
      <c r="W57" s="115"/>
      <c r="X57" s="115"/>
      <c r="Y57" s="115"/>
      <c r="Z57" s="115"/>
      <c r="AA57" s="115"/>
      <c r="AB57" s="115"/>
    </row>
    <row r="58" spans="1:28" s="5" customFormat="1" x14ac:dyDescent="0.35">
      <c r="A58" s="228" t="s">
        <v>6</v>
      </c>
      <c r="B58" s="229"/>
      <c r="C58" s="229"/>
      <c r="D58" s="229"/>
      <c r="E58" s="229"/>
      <c r="F58" s="229"/>
      <c r="G58" s="229"/>
      <c r="H58" s="229"/>
      <c r="I58" s="229"/>
      <c r="J58" s="229"/>
      <c r="K58" s="229"/>
      <c r="L58" s="229"/>
      <c r="M58" s="229"/>
      <c r="N58" s="98"/>
      <c r="O58" s="176"/>
      <c r="P58" s="137"/>
      <c r="Q58" s="137"/>
      <c r="R58" s="137"/>
      <c r="S58" s="137"/>
      <c r="T58" s="137"/>
      <c r="U58" s="137"/>
      <c r="V58" s="137"/>
      <c r="W58" s="137"/>
      <c r="X58" s="137"/>
      <c r="Y58" s="137"/>
      <c r="Z58" s="137"/>
      <c r="AA58" s="137"/>
      <c r="AB58" s="137"/>
    </row>
    <row r="59" spans="1:28" s="5" customFormat="1" ht="23" x14ac:dyDescent="0.35">
      <c r="A59" s="116">
        <v>38</v>
      </c>
      <c r="B59" s="118" t="s">
        <v>41</v>
      </c>
      <c r="C59" s="118" t="s">
        <v>105</v>
      </c>
      <c r="D59" s="103" t="s">
        <v>169</v>
      </c>
      <c r="E59" s="103" t="s">
        <v>169</v>
      </c>
      <c r="F59" s="103" t="s">
        <v>169</v>
      </c>
      <c r="G59" s="103" t="s">
        <v>169</v>
      </c>
      <c r="H59" s="103" t="s">
        <v>169</v>
      </c>
      <c r="I59" s="103" t="s">
        <v>169</v>
      </c>
      <c r="J59" s="103" t="s">
        <v>169</v>
      </c>
      <c r="K59" s="103" t="s">
        <v>169</v>
      </c>
      <c r="L59" s="103" t="s">
        <v>169</v>
      </c>
      <c r="M59" s="103" t="s">
        <v>169</v>
      </c>
      <c r="N59" s="104"/>
      <c r="O59" s="176"/>
      <c r="P59" s="137"/>
      <c r="Q59" s="137"/>
      <c r="R59" s="137"/>
      <c r="S59" s="137"/>
      <c r="T59" s="137"/>
      <c r="U59" s="137"/>
      <c r="V59" s="137"/>
      <c r="W59" s="137"/>
      <c r="X59" s="137"/>
      <c r="Y59" s="137"/>
      <c r="Z59" s="137"/>
      <c r="AA59" s="137"/>
      <c r="AB59" s="137"/>
    </row>
    <row r="60" spans="1:28" s="5" customFormat="1" ht="42" customHeight="1" x14ac:dyDescent="0.35">
      <c r="A60" s="116">
        <v>39</v>
      </c>
      <c r="B60" s="118" t="s">
        <v>107</v>
      </c>
      <c r="C60" s="118" t="s">
        <v>106</v>
      </c>
      <c r="D60" s="103" t="s">
        <v>169</v>
      </c>
      <c r="E60" s="103" t="s">
        <v>169</v>
      </c>
      <c r="F60" s="103" t="s">
        <v>169</v>
      </c>
      <c r="G60" s="103" t="s">
        <v>169</v>
      </c>
      <c r="H60" s="103" t="s">
        <v>169</v>
      </c>
      <c r="I60" s="103" t="s">
        <v>169</v>
      </c>
      <c r="J60" s="103" t="s">
        <v>169</v>
      </c>
      <c r="K60" s="103" t="s">
        <v>169</v>
      </c>
      <c r="L60" s="103">
        <v>2</v>
      </c>
      <c r="M60" s="138">
        <v>14.23</v>
      </c>
      <c r="N60" s="104"/>
      <c r="O60" s="176"/>
      <c r="P60" s="137"/>
      <c r="Q60" s="137"/>
      <c r="R60" s="137"/>
      <c r="S60" s="137"/>
      <c r="T60" s="137"/>
      <c r="U60" s="137"/>
      <c r="V60" s="137"/>
      <c r="W60" s="137"/>
      <c r="X60" s="137"/>
      <c r="Y60" s="137"/>
      <c r="Z60" s="137"/>
      <c r="AA60" s="137"/>
      <c r="AB60" s="137"/>
    </row>
    <row r="61" spans="1:28" s="5" customFormat="1" ht="73" customHeight="1" x14ac:dyDescent="0.35">
      <c r="A61" s="116">
        <v>40</v>
      </c>
      <c r="B61" s="118" t="s">
        <v>42</v>
      </c>
      <c r="C61" s="118" t="s">
        <v>26</v>
      </c>
      <c r="D61" s="103" t="s">
        <v>169</v>
      </c>
      <c r="E61" s="103" t="s">
        <v>169</v>
      </c>
      <c r="F61" s="103" t="s">
        <v>169</v>
      </c>
      <c r="G61" s="103" t="s">
        <v>169</v>
      </c>
      <c r="H61" s="103" t="s">
        <v>169</v>
      </c>
      <c r="I61" s="103" t="s">
        <v>169</v>
      </c>
      <c r="J61" s="103" t="s">
        <v>169</v>
      </c>
      <c r="K61" s="103" t="s">
        <v>169</v>
      </c>
      <c r="L61" s="103" t="s">
        <v>169</v>
      </c>
      <c r="M61" s="103" t="s">
        <v>169</v>
      </c>
      <c r="N61" s="134" t="s">
        <v>291</v>
      </c>
      <c r="O61" s="176"/>
      <c r="P61" s="137"/>
      <c r="Q61" s="137"/>
      <c r="R61" s="137"/>
      <c r="S61" s="137"/>
      <c r="T61" s="137"/>
      <c r="U61" s="137"/>
      <c r="V61" s="137"/>
      <c r="W61" s="137"/>
      <c r="X61" s="137"/>
      <c r="Y61" s="137"/>
      <c r="Z61" s="137"/>
      <c r="AA61" s="137"/>
      <c r="AB61" s="137"/>
    </row>
    <row r="62" spans="1:28" s="5" customFormat="1" ht="41.25" customHeight="1" x14ac:dyDescent="0.35">
      <c r="A62" s="116">
        <v>41</v>
      </c>
      <c r="B62" s="117" t="s">
        <v>43</v>
      </c>
      <c r="C62" s="117" t="s">
        <v>27</v>
      </c>
      <c r="D62" s="103" t="s">
        <v>169</v>
      </c>
      <c r="E62" s="103" t="s">
        <v>169</v>
      </c>
      <c r="F62" s="103" t="s">
        <v>169</v>
      </c>
      <c r="G62" s="103" t="s">
        <v>169</v>
      </c>
      <c r="H62" s="103" t="s">
        <v>169</v>
      </c>
      <c r="I62" s="103" t="s">
        <v>169</v>
      </c>
      <c r="J62" s="103" t="s">
        <v>169</v>
      </c>
      <c r="K62" s="103" t="s">
        <v>169</v>
      </c>
      <c r="L62" s="103" t="s">
        <v>169</v>
      </c>
      <c r="M62" s="103" t="s">
        <v>169</v>
      </c>
      <c r="N62" s="225"/>
      <c r="O62" s="176"/>
      <c r="P62" s="137"/>
      <c r="Q62" s="137"/>
      <c r="R62" s="137"/>
      <c r="S62" s="137"/>
      <c r="T62" s="137"/>
      <c r="U62" s="137"/>
      <c r="V62" s="137"/>
      <c r="W62" s="137"/>
      <c r="X62" s="137"/>
      <c r="Y62" s="137"/>
      <c r="Z62" s="137"/>
      <c r="AA62" s="137"/>
      <c r="AB62" s="137"/>
    </row>
    <row r="63" spans="1:28" s="5" customFormat="1" ht="29.5" customHeight="1" x14ac:dyDescent="0.35">
      <c r="A63" s="116">
        <v>42</v>
      </c>
      <c r="B63" s="117" t="s">
        <v>44</v>
      </c>
      <c r="C63" s="117" t="s">
        <v>59</v>
      </c>
      <c r="D63" s="103" t="s">
        <v>169</v>
      </c>
      <c r="E63" s="103" t="s">
        <v>169</v>
      </c>
      <c r="F63" s="103" t="s">
        <v>169</v>
      </c>
      <c r="G63" s="103" t="s">
        <v>169</v>
      </c>
      <c r="H63" s="103" t="s">
        <v>169</v>
      </c>
      <c r="I63" s="103" t="s">
        <v>169</v>
      </c>
      <c r="J63" s="103" t="s">
        <v>169</v>
      </c>
      <c r="K63" s="103" t="s">
        <v>169</v>
      </c>
      <c r="L63" s="103" t="s">
        <v>169</v>
      </c>
      <c r="M63" s="103" t="s">
        <v>169</v>
      </c>
      <c r="N63" s="225"/>
      <c r="O63" s="176"/>
      <c r="P63" s="137"/>
      <c r="Q63" s="137"/>
      <c r="R63" s="137"/>
      <c r="S63" s="137"/>
      <c r="T63" s="137"/>
      <c r="U63" s="137"/>
      <c r="V63" s="137"/>
      <c r="W63" s="137"/>
      <c r="X63" s="137"/>
      <c r="Y63" s="137"/>
      <c r="Z63" s="137"/>
      <c r="AA63" s="137"/>
      <c r="AB63" s="137"/>
    </row>
    <row r="64" spans="1:28" s="5" customFormat="1" ht="40.5" customHeight="1" x14ac:dyDescent="0.35">
      <c r="A64" s="116">
        <v>43</v>
      </c>
      <c r="B64" s="117" t="s">
        <v>45</v>
      </c>
      <c r="C64" s="117" t="s">
        <v>28</v>
      </c>
      <c r="D64" s="103" t="s">
        <v>169</v>
      </c>
      <c r="E64" s="103" t="s">
        <v>169</v>
      </c>
      <c r="F64" s="103" t="s">
        <v>169</v>
      </c>
      <c r="G64" s="103" t="s">
        <v>169</v>
      </c>
      <c r="H64" s="103" t="s">
        <v>169</v>
      </c>
      <c r="I64" s="103" t="s">
        <v>169</v>
      </c>
      <c r="J64" s="103" t="s">
        <v>169</v>
      </c>
      <c r="K64" s="103" t="s">
        <v>169</v>
      </c>
      <c r="L64" s="103">
        <v>8</v>
      </c>
      <c r="M64" s="138">
        <v>78.62</v>
      </c>
      <c r="N64" s="104"/>
      <c r="O64" s="176"/>
      <c r="P64" s="137"/>
      <c r="Q64" s="137"/>
      <c r="R64" s="137"/>
      <c r="S64" s="137"/>
      <c r="T64" s="137"/>
      <c r="U64" s="137"/>
      <c r="V64" s="137"/>
      <c r="W64" s="137"/>
      <c r="X64" s="137"/>
      <c r="Y64" s="137"/>
      <c r="Z64" s="137"/>
      <c r="AA64" s="137"/>
      <c r="AB64" s="137"/>
    </row>
    <row r="65" spans="1:28" s="5" customFormat="1" ht="40.5" customHeight="1" x14ac:dyDescent="0.35">
      <c r="A65" s="116">
        <v>44</v>
      </c>
      <c r="B65" s="117" t="s">
        <v>60</v>
      </c>
      <c r="C65" s="117" t="s">
        <v>70</v>
      </c>
      <c r="D65" s="103" t="s">
        <v>169</v>
      </c>
      <c r="E65" s="103" t="s">
        <v>169</v>
      </c>
      <c r="F65" s="103" t="s">
        <v>169</v>
      </c>
      <c r="G65" s="103" t="s">
        <v>169</v>
      </c>
      <c r="H65" s="103" t="s">
        <v>169</v>
      </c>
      <c r="I65" s="103" t="s">
        <v>169</v>
      </c>
      <c r="J65" s="103" t="s">
        <v>169</v>
      </c>
      <c r="K65" s="103" t="s">
        <v>169</v>
      </c>
      <c r="L65" s="103">
        <v>53</v>
      </c>
      <c r="M65" s="138">
        <v>138.46</v>
      </c>
      <c r="N65" s="134"/>
      <c r="O65" s="176"/>
      <c r="P65" s="137"/>
      <c r="Q65" s="137"/>
      <c r="R65" s="137"/>
      <c r="S65" s="137"/>
      <c r="T65" s="137"/>
      <c r="U65" s="137"/>
      <c r="V65" s="137"/>
      <c r="W65" s="137"/>
      <c r="X65" s="137"/>
      <c r="Y65" s="137"/>
      <c r="Z65" s="137"/>
      <c r="AA65" s="137"/>
      <c r="AB65" s="137"/>
    </row>
    <row r="66" spans="1:28" s="5" customFormat="1" ht="41" customHeight="1" x14ac:dyDescent="0.35">
      <c r="A66" s="116">
        <v>45</v>
      </c>
      <c r="B66" s="117" t="s">
        <v>46</v>
      </c>
      <c r="C66" s="117" t="s">
        <v>299</v>
      </c>
      <c r="D66" s="103" t="s">
        <v>169</v>
      </c>
      <c r="E66" s="103" t="s">
        <v>169</v>
      </c>
      <c r="F66" s="103" t="s">
        <v>169</v>
      </c>
      <c r="G66" s="103" t="s">
        <v>169</v>
      </c>
      <c r="H66" s="103" t="s">
        <v>169</v>
      </c>
      <c r="I66" s="103" t="s">
        <v>169</v>
      </c>
      <c r="J66" s="103" t="s">
        <v>169</v>
      </c>
      <c r="K66" s="103" t="s">
        <v>169</v>
      </c>
      <c r="L66" s="103" t="s">
        <v>190</v>
      </c>
      <c r="M66" s="103" t="s">
        <v>190</v>
      </c>
      <c r="N66" s="134" t="s">
        <v>191</v>
      </c>
      <c r="O66" s="176"/>
      <c r="P66" s="137"/>
      <c r="Q66" s="137"/>
      <c r="R66" s="137"/>
      <c r="S66" s="137"/>
      <c r="T66" s="137"/>
      <c r="U66" s="137"/>
      <c r="V66" s="137"/>
      <c r="W66" s="137"/>
      <c r="X66" s="137"/>
      <c r="Y66" s="137"/>
      <c r="Z66" s="137"/>
      <c r="AA66" s="137"/>
      <c r="AB66" s="137"/>
    </row>
    <row r="67" spans="1:28" s="82" customFormat="1" ht="23" customHeight="1" thickBot="1" x14ac:dyDescent="0.4">
      <c r="A67" s="128"/>
      <c r="B67" s="111"/>
      <c r="C67" s="111"/>
      <c r="D67" s="112"/>
      <c r="E67" s="112"/>
      <c r="F67" s="112"/>
      <c r="G67" s="112"/>
      <c r="H67" s="112"/>
      <c r="I67" s="112"/>
      <c r="J67" s="112"/>
      <c r="K67" s="112"/>
      <c r="L67" s="112"/>
      <c r="M67" s="112">
        <f>SUM(M59:M66)</f>
        <v>231.31</v>
      </c>
      <c r="N67" s="130" t="s">
        <v>192</v>
      </c>
      <c r="O67" s="114"/>
      <c r="P67" s="115"/>
      <c r="Q67" s="115"/>
      <c r="R67" s="115"/>
      <c r="S67" s="115"/>
      <c r="T67" s="115"/>
      <c r="U67" s="115"/>
      <c r="V67" s="115"/>
      <c r="W67" s="115"/>
      <c r="X67" s="115"/>
      <c r="Y67" s="115"/>
      <c r="Z67" s="115"/>
      <c r="AA67" s="115"/>
      <c r="AB67" s="115"/>
    </row>
    <row r="68" spans="1:28" s="5" customFormat="1" ht="17.25" customHeight="1" x14ac:dyDescent="0.35">
      <c r="A68" s="228" t="s">
        <v>4</v>
      </c>
      <c r="B68" s="229"/>
      <c r="C68" s="229"/>
      <c r="D68" s="229"/>
      <c r="E68" s="229"/>
      <c r="F68" s="229"/>
      <c r="G68" s="229"/>
      <c r="H68" s="229"/>
      <c r="I68" s="229"/>
      <c r="J68" s="229"/>
      <c r="K68" s="229"/>
      <c r="L68" s="229"/>
      <c r="M68" s="229"/>
      <c r="N68" s="98"/>
      <c r="O68" s="176"/>
      <c r="P68" s="137"/>
      <c r="Q68" s="137"/>
      <c r="R68" s="137"/>
      <c r="S68" s="137"/>
      <c r="T68" s="137"/>
      <c r="U68" s="137"/>
      <c r="V68" s="137"/>
      <c r="W68" s="137"/>
      <c r="X68" s="137"/>
      <c r="Y68" s="137"/>
      <c r="Z68" s="137"/>
      <c r="AA68" s="137"/>
      <c r="AB68" s="137"/>
    </row>
    <row r="69" spans="1:28" s="5" customFormat="1" ht="57.5" x14ac:dyDescent="0.35">
      <c r="A69" s="116">
        <v>46</v>
      </c>
      <c r="B69" s="118" t="s">
        <v>72</v>
      </c>
      <c r="C69" s="118" t="s">
        <v>73</v>
      </c>
      <c r="D69" s="152">
        <v>3</v>
      </c>
      <c r="E69" s="11">
        <v>242.07</v>
      </c>
      <c r="F69" s="185">
        <v>3542</v>
      </c>
      <c r="G69" s="186">
        <v>304715.91000000003</v>
      </c>
      <c r="H69" s="103" t="s">
        <v>209</v>
      </c>
      <c r="I69" s="103" t="s">
        <v>209</v>
      </c>
      <c r="J69" s="103" t="s">
        <v>209</v>
      </c>
      <c r="K69" s="103" t="s">
        <v>209</v>
      </c>
      <c r="L69" s="152">
        <f>D69+F69</f>
        <v>3545</v>
      </c>
      <c r="M69" s="18">
        <f>E69+G69</f>
        <v>304957.98000000004</v>
      </c>
      <c r="N69" s="225" t="s">
        <v>194</v>
      </c>
      <c r="O69" s="226" t="s">
        <v>201</v>
      </c>
      <c r="P69" s="227"/>
      <c r="Q69" s="227"/>
      <c r="R69" s="227"/>
      <c r="S69" s="227"/>
      <c r="T69" s="227"/>
      <c r="U69" s="227"/>
      <c r="V69" s="227"/>
      <c r="W69" s="227"/>
      <c r="X69" s="227"/>
      <c r="Y69" s="227"/>
      <c r="Z69" s="227"/>
      <c r="AA69" s="227"/>
      <c r="AB69" s="227"/>
    </row>
    <row r="70" spans="1:28" s="5" customFormat="1" ht="66.5" customHeight="1" x14ac:dyDescent="0.35">
      <c r="A70" s="116">
        <v>47</v>
      </c>
      <c r="B70" s="118" t="s">
        <v>89</v>
      </c>
      <c r="C70" s="118" t="s">
        <v>90</v>
      </c>
      <c r="D70" s="152">
        <v>159</v>
      </c>
      <c r="E70" s="187">
        <v>3041.2</v>
      </c>
      <c r="F70" s="152">
        <v>24098</v>
      </c>
      <c r="G70" s="187">
        <v>2048361.7</v>
      </c>
      <c r="H70" s="103" t="s">
        <v>209</v>
      </c>
      <c r="I70" s="103" t="s">
        <v>209</v>
      </c>
      <c r="J70" s="103" t="s">
        <v>209</v>
      </c>
      <c r="K70" s="103" t="s">
        <v>209</v>
      </c>
      <c r="L70" s="152">
        <f t="shared" ref="L70:M74" si="0">D70+F70</f>
        <v>24257</v>
      </c>
      <c r="M70" s="18">
        <f t="shared" si="0"/>
        <v>2051402.9</v>
      </c>
      <c r="N70" s="225"/>
      <c r="O70" s="176"/>
      <c r="P70" s="137"/>
      <c r="Q70" s="137"/>
      <c r="R70" s="137"/>
      <c r="S70" s="137"/>
      <c r="T70" s="137"/>
      <c r="U70" s="137"/>
      <c r="V70" s="137"/>
      <c r="W70" s="137"/>
      <c r="X70" s="137"/>
      <c r="Y70" s="137"/>
      <c r="Z70" s="137"/>
      <c r="AA70" s="137"/>
      <c r="AB70" s="137"/>
    </row>
    <row r="71" spans="1:28" s="5" customFormat="1" ht="81" customHeight="1" x14ac:dyDescent="0.35">
      <c r="A71" s="116">
        <v>48</v>
      </c>
      <c r="B71" s="118" t="s">
        <v>91</v>
      </c>
      <c r="C71" s="118" t="s">
        <v>92</v>
      </c>
      <c r="D71" s="152">
        <v>11</v>
      </c>
      <c r="E71" s="11">
        <v>5382.16</v>
      </c>
      <c r="F71" s="152">
        <v>1015</v>
      </c>
      <c r="G71" s="11">
        <v>1447867.46</v>
      </c>
      <c r="H71" s="103" t="s">
        <v>209</v>
      </c>
      <c r="I71" s="103" t="s">
        <v>209</v>
      </c>
      <c r="J71" s="103" t="s">
        <v>209</v>
      </c>
      <c r="K71" s="103" t="s">
        <v>209</v>
      </c>
      <c r="L71" s="152">
        <f t="shared" si="0"/>
        <v>1026</v>
      </c>
      <c r="M71" s="18">
        <f t="shared" si="0"/>
        <v>1453249.6199999999</v>
      </c>
      <c r="N71" s="225"/>
      <c r="O71" s="176"/>
      <c r="P71" s="137"/>
      <c r="Q71" s="137"/>
      <c r="R71" s="137"/>
      <c r="S71" s="137"/>
      <c r="T71" s="137"/>
      <c r="U71" s="137"/>
      <c r="V71" s="137"/>
      <c r="W71" s="137"/>
      <c r="X71" s="137"/>
      <c r="Y71" s="137"/>
      <c r="Z71" s="137"/>
      <c r="AA71" s="137"/>
      <c r="AB71" s="137"/>
    </row>
    <row r="72" spans="1:28" s="5" customFormat="1" ht="57.5" x14ac:dyDescent="0.35">
      <c r="A72" s="116">
        <v>49</v>
      </c>
      <c r="B72" s="118" t="s">
        <v>78</v>
      </c>
      <c r="C72" s="118" t="s">
        <v>93</v>
      </c>
      <c r="D72" s="152">
        <v>15</v>
      </c>
      <c r="E72" s="11">
        <v>1121.25</v>
      </c>
      <c r="F72" s="152">
        <v>7499</v>
      </c>
      <c r="G72" s="11">
        <v>1636870.55</v>
      </c>
      <c r="H72" s="103" t="s">
        <v>209</v>
      </c>
      <c r="I72" s="103" t="s">
        <v>209</v>
      </c>
      <c r="J72" s="103" t="s">
        <v>209</v>
      </c>
      <c r="K72" s="103" t="s">
        <v>209</v>
      </c>
      <c r="L72" s="152">
        <f t="shared" si="0"/>
        <v>7514</v>
      </c>
      <c r="M72" s="18">
        <f t="shared" si="0"/>
        <v>1637991.8</v>
      </c>
      <c r="N72" s="225"/>
      <c r="O72" s="176"/>
      <c r="P72" s="137"/>
      <c r="Q72" s="137"/>
      <c r="R72" s="137"/>
      <c r="S72" s="137"/>
      <c r="T72" s="137"/>
      <c r="U72" s="137"/>
      <c r="V72" s="137"/>
      <c r="W72" s="137"/>
      <c r="X72" s="137"/>
      <c r="Y72" s="137"/>
      <c r="Z72" s="137"/>
      <c r="AA72" s="137"/>
      <c r="AB72" s="137"/>
    </row>
    <row r="73" spans="1:28" s="5" customFormat="1" ht="78" customHeight="1" x14ac:dyDescent="0.35">
      <c r="A73" s="116">
        <v>50</v>
      </c>
      <c r="B73" s="118" t="s">
        <v>79</v>
      </c>
      <c r="C73" s="118" t="s">
        <v>74</v>
      </c>
      <c r="D73" s="152">
        <v>5</v>
      </c>
      <c r="E73" s="11">
        <v>14222.17</v>
      </c>
      <c r="F73" s="152">
        <v>2814</v>
      </c>
      <c r="G73" s="11">
        <v>8200001.7300000004</v>
      </c>
      <c r="H73" s="103" t="s">
        <v>209</v>
      </c>
      <c r="I73" s="103" t="s">
        <v>209</v>
      </c>
      <c r="J73" s="103" t="s">
        <v>209</v>
      </c>
      <c r="K73" s="103" t="s">
        <v>209</v>
      </c>
      <c r="L73" s="152">
        <f t="shared" si="0"/>
        <v>2819</v>
      </c>
      <c r="M73" s="18">
        <f t="shared" si="0"/>
        <v>8214223.9000000004</v>
      </c>
      <c r="N73" s="225"/>
      <c r="O73" s="176"/>
      <c r="P73" s="137"/>
      <c r="Q73" s="137"/>
      <c r="R73" s="137"/>
      <c r="S73" s="137"/>
      <c r="T73" s="137"/>
      <c r="U73" s="137"/>
      <c r="V73" s="137"/>
      <c r="W73" s="137"/>
      <c r="X73" s="137"/>
      <c r="Y73" s="137"/>
      <c r="Z73" s="137"/>
      <c r="AA73" s="137"/>
      <c r="AB73" s="137"/>
    </row>
    <row r="74" spans="1:28" s="5" customFormat="1" ht="34.5" x14ac:dyDescent="0.35">
      <c r="A74" s="116">
        <v>51</v>
      </c>
      <c r="B74" s="118" t="s">
        <v>75</v>
      </c>
      <c r="C74" s="118" t="s">
        <v>76</v>
      </c>
      <c r="D74" s="152">
        <v>3</v>
      </c>
      <c r="E74" s="11">
        <v>383.07</v>
      </c>
      <c r="F74" s="152">
        <v>18</v>
      </c>
      <c r="G74" s="11">
        <v>2559.5700000000002</v>
      </c>
      <c r="H74" s="103" t="s">
        <v>209</v>
      </c>
      <c r="I74" s="103" t="s">
        <v>209</v>
      </c>
      <c r="J74" s="103" t="s">
        <v>209</v>
      </c>
      <c r="K74" s="103" t="s">
        <v>209</v>
      </c>
      <c r="L74" s="152">
        <f t="shared" si="0"/>
        <v>21</v>
      </c>
      <c r="M74" s="18">
        <f t="shared" si="0"/>
        <v>2942.6400000000003</v>
      </c>
      <c r="N74" s="225"/>
      <c r="O74" s="176"/>
      <c r="P74" s="137"/>
      <c r="Q74" s="137"/>
      <c r="R74" s="137"/>
      <c r="S74" s="137"/>
      <c r="T74" s="137"/>
      <c r="U74" s="137"/>
      <c r="V74" s="137"/>
      <c r="W74" s="137"/>
      <c r="X74" s="137"/>
      <c r="Y74" s="137"/>
      <c r="Z74" s="137"/>
      <c r="AA74" s="137"/>
      <c r="AB74" s="137"/>
    </row>
    <row r="75" spans="1:28" s="5" customFormat="1" ht="93.5" customHeight="1" x14ac:dyDescent="0.35">
      <c r="A75" s="116">
        <v>52</v>
      </c>
      <c r="B75" s="118" t="s">
        <v>65</v>
      </c>
      <c r="C75" s="118" t="s">
        <v>64</v>
      </c>
      <c r="D75" s="103" t="s">
        <v>169</v>
      </c>
      <c r="E75" s="103" t="s">
        <v>169</v>
      </c>
      <c r="F75" s="103" t="s">
        <v>169</v>
      </c>
      <c r="G75" s="103" t="s">
        <v>169</v>
      </c>
      <c r="H75" s="103" t="s">
        <v>169</v>
      </c>
      <c r="I75" s="103" t="s">
        <v>169</v>
      </c>
      <c r="J75" s="103" t="s">
        <v>169</v>
      </c>
      <c r="K75" s="103" t="s">
        <v>169</v>
      </c>
      <c r="L75" s="152">
        <v>322</v>
      </c>
      <c r="M75" s="11">
        <v>38093.19</v>
      </c>
      <c r="N75" s="188" t="s">
        <v>195</v>
      </c>
      <c r="O75" s="176"/>
      <c r="P75" s="137"/>
      <c r="Q75" s="137"/>
      <c r="R75" s="137"/>
      <c r="S75" s="137"/>
      <c r="T75" s="137"/>
      <c r="U75" s="137"/>
      <c r="V75" s="137"/>
      <c r="W75" s="137"/>
      <c r="X75" s="137"/>
      <c r="Y75" s="137"/>
      <c r="Z75" s="137"/>
      <c r="AA75" s="137"/>
      <c r="AB75" s="137"/>
    </row>
    <row r="76" spans="1:28" s="5" customFormat="1" ht="69" customHeight="1" x14ac:dyDescent="0.35">
      <c r="A76" s="116">
        <v>53</v>
      </c>
      <c r="B76" s="117" t="s">
        <v>25</v>
      </c>
      <c r="C76" s="118" t="s">
        <v>23</v>
      </c>
      <c r="D76" s="103" t="s">
        <v>278</v>
      </c>
      <c r="E76" s="103" t="s">
        <v>278</v>
      </c>
      <c r="F76" s="103" t="s">
        <v>278</v>
      </c>
      <c r="G76" s="103" t="s">
        <v>278</v>
      </c>
      <c r="H76" s="103" t="s">
        <v>278</v>
      </c>
      <c r="I76" s="103" t="s">
        <v>278</v>
      </c>
      <c r="J76" s="103" t="s">
        <v>278</v>
      </c>
      <c r="K76" s="103" t="s">
        <v>278</v>
      </c>
      <c r="L76" s="103" t="s">
        <v>278</v>
      </c>
      <c r="M76" s="103" t="s">
        <v>278</v>
      </c>
      <c r="N76" s="134" t="s">
        <v>196</v>
      </c>
      <c r="O76" s="176"/>
      <c r="P76" s="137"/>
      <c r="Q76" s="137"/>
      <c r="R76" s="137"/>
      <c r="S76" s="137"/>
      <c r="T76" s="137"/>
      <c r="U76" s="137"/>
      <c r="V76" s="137"/>
      <c r="W76" s="137"/>
      <c r="X76" s="137"/>
      <c r="Y76" s="137"/>
      <c r="Z76" s="137"/>
      <c r="AA76" s="137"/>
      <c r="AB76" s="137"/>
    </row>
    <row r="77" spans="1:28" s="5" customFormat="1" ht="34.5" x14ac:dyDescent="0.35">
      <c r="A77" s="116">
        <v>54</v>
      </c>
      <c r="B77" s="117" t="s">
        <v>24</v>
      </c>
      <c r="C77" s="117" t="s">
        <v>94</v>
      </c>
      <c r="D77" s="103" t="s">
        <v>169</v>
      </c>
      <c r="E77" s="103" t="s">
        <v>169</v>
      </c>
      <c r="F77" s="103" t="s">
        <v>169</v>
      </c>
      <c r="G77" s="103" t="s">
        <v>169</v>
      </c>
      <c r="H77" s="103" t="s">
        <v>169</v>
      </c>
      <c r="I77" s="103" t="s">
        <v>169</v>
      </c>
      <c r="J77" s="103" t="s">
        <v>169</v>
      </c>
      <c r="K77" s="103" t="s">
        <v>169</v>
      </c>
      <c r="L77" s="103" t="s">
        <v>169</v>
      </c>
      <c r="M77" s="103" t="s">
        <v>169</v>
      </c>
      <c r="N77" s="104" t="s">
        <v>169</v>
      </c>
      <c r="O77" s="176"/>
      <c r="P77" s="137"/>
      <c r="Q77" s="137"/>
      <c r="R77" s="137"/>
      <c r="S77" s="137"/>
      <c r="T77" s="137"/>
      <c r="U77" s="137"/>
      <c r="V77" s="137"/>
      <c r="W77" s="137"/>
      <c r="X77" s="137"/>
      <c r="Y77" s="137"/>
      <c r="Z77" s="137"/>
      <c r="AA77" s="137"/>
      <c r="AB77" s="137"/>
    </row>
    <row r="78" spans="1:28" s="82" customFormat="1" ht="19" customHeight="1" thickBot="1" x14ac:dyDescent="0.4">
      <c r="A78" s="128"/>
      <c r="B78" s="111"/>
      <c r="C78" s="111"/>
      <c r="D78" s="112"/>
      <c r="E78" s="112"/>
      <c r="F78" s="112"/>
      <c r="G78" s="112"/>
      <c r="H78" s="112"/>
      <c r="I78" s="112"/>
      <c r="J78" s="112"/>
      <c r="K78" s="112"/>
      <c r="L78" s="112"/>
      <c r="M78" s="141">
        <f>SUM(M69:M77)</f>
        <v>13702862.029999999</v>
      </c>
      <c r="N78" s="113" t="s">
        <v>197</v>
      </c>
      <c r="O78" s="114"/>
      <c r="P78" s="115"/>
      <c r="Q78" s="115"/>
      <c r="R78" s="115"/>
      <c r="S78" s="115"/>
      <c r="T78" s="115"/>
      <c r="U78" s="115"/>
      <c r="V78" s="115"/>
      <c r="W78" s="115"/>
      <c r="X78" s="115"/>
      <c r="Y78" s="115"/>
      <c r="Z78" s="115"/>
      <c r="AA78" s="115"/>
      <c r="AB78" s="115"/>
    </row>
    <row r="79" spans="1:28" s="5" customFormat="1" ht="22.5" customHeight="1" x14ac:dyDescent="0.35">
      <c r="A79" s="228" t="s">
        <v>10</v>
      </c>
      <c r="B79" s="229"/>
      <c r="C79" s="229"/>
      <c r="D79" s="229"/>
      <c r="E79" s="229"/>
      <c r="F79" s="229"/>
      <c r="G79" s="229"/>
      <c r="H79" s="229"/>
      <c r="I79" s="229"/>
      <c r="J79" s="229"/>
      <c r="K79" s="229"/>
      <c r="L79" s="229"/>
      <c r="M79" s="229"/>
      <c r="N79" s="98"/>
      <c r="O79" s="176"/>
      <c r="P79" s="137"/>
      <c r="Q79" s="137"/>
      <c r="R79" s="137"/>
      <c r="S79" s="137"/>
      <c r="T79" s="137"/>
      <c r="U79" s="137"/>
      <c r="V79" s="137"/>
      <c r="W79" s="137"/>
      <c r="X79" s="137"/>
      <c r="Y79" s="137"/>
      <c r="Z79" s="137"/>
      <c r="AA79" s="137"/>
      <c r="AB79" s="137"/>
    </row>
    <row r="80" spans="1:28" s="6" customFormat="1" ht="80.5" customHeight="1" x14ac:dyDescent="0.35">
      <c r="A80" s="189">
        <v>55</v>
      </c>
      <c r="B80" s="117" t="s">
        <v>300</v>
      </c>
      <c r="C80" s="143" t="s">
        <v>77</v>
      </c>
      <c r="D80" s="103" t="s">
        <v>169</v>
      </c>
      <c r="E80" s="103" t="s">
        <v>169</v>
      </c>
      <c r="F80" s="103" t="s">
        <v>169</v>
      </c>
      <c r="G80" s="103" t="s">
        <v>169</v>
      </c>
      <c r="H80" s="103" t="s">
        <v>169</v>
      </c>
      <c r="I80" s="103" t="s">
        <v>169</v>
      </c>
      <c r="J80" s="103" t="s">
        <v>169</v>
      </c>
      <c r="K80" s="103" t="s">
        <v>169</v>
      </c>
      <c r="L80" s="103" t="s">
        <v>169</v>
      </c>
      <c r="M80" s="142"/>
      <c r="N80" s="190"/>
      <c r="O80" s="176"/>
      <c r="P80" s="137"/>
      <c r="Q80" s="137"/>
      <c r="R80" s="137"/>
      <c r="S80" s="137"/>
      <c r="T80" s="137"/>
      <c r="U80" s="137"/>
      <c r="V80" s="137"/>
      <c r="W80" s="137"/>
      <c r="X80" s="137"/>
      <c r="Y80" s="137"/>
      <c r="Z80" s="137"/>
      <c r="AA80" s="137"/>
      <c r="AB80" s="137"/>
    </row>
    <row r="81" spans="1:28" s="5" customFormat="1" ht="49.5" customHeight="1" x14ac:dyDescent="0.35">
      <c r="A81" s="116">
        <v>56</v>
      </c>
      <c r="B81" s="118" t="s">
        <v>57</v>
      </c>
      <c r="C81" s="118" t="s">
        <v>121</v>
      </c>
      <c r="D81" s="103" t="s">
        <v>169</v>
      </c>
      <c r="E81" s="103" t="s">
        <v>169</v>
      </c>
      <c r="F81" s="103" t="s">
        <v>169</v>
      </c>
      <c r="G81" s="103" t="s">
        <v>169</v>
      </c>
      <c r="H81" s="103" t="s">
        <v>169</v>
      </c>
      <c r="I81" s="103" t="s">
        <v>169</v>
      </c>
      <c r="J81" s="103" t="s">
        <v>169</v>
      </c>
      <c r="K81" s="103" t="s">
        <v>169</v>
      </c>
      <c r="L81" s="142">
        <v>609</v>
      </c>
      <c r="M81" s="162">
        <v>1691</v>
      </c>
      <c r="N81" s="191" t="s">
        <v>208</v>
      </c>
      <c r="O81" s="176"/>
      <c r="P81" s="137"/>
      <c r="Q81" s="137"/>
      <c r="R81" s="137"/>
      <c r="S81" s="137"/>
      <c r="T81" s="137"/>
      <c r="U81" s="137"/>
      <c r="V81" s="137"/>
      <c r="W81" s="137"/>
      <c r="X81" s="137"/>
      <c r="Y81" s="137"/>
      <c r="Z81" s="137"/>
      <c r="AA81" s="137"/>
      <c r="AB81" s="137"/>
    </row>
    <row r="82" spans="1:28" s="5" customFormat="1" ht="46" customHeight="1" x14ac:dyDescent="0.35">
      <c r="A82" s="116">
        <v>57</v>
      </c>
      <c r="B82" s="118" t="s">
        <v>54</v>
      </c>
      <c r="C82" s="118" t="s">
        <v>120</v>
      </c>
      <c r="D82" s="103" t="s">
        <v>169</v>
      </c>
      <c r="E82" s="103" t="s">
        <v>169</v>
      </c>
      <c r="F82" s="103" t="s">
        <v>169</v>
      </c>
      <c r="G82" s="103" t="s">
        <v>169</v>
      </c>
      <c r="H82" s="103" t="s">
        <v>169</v>
      </c>
      <c r="I82" s="103" t="s">
        <v>169</v>
      </c>
      <c r="J82" s="103" t="s">
        <v>169</v>
      </c>
      <c r="K82" s="103" t="s">
        <v>169</v>
      </c>
      <c r="L82" s="103" t="s">
        <v>169</v>
      </c>
      <c r="M82" s="103" t="s">
        <v>169</v>
      </c>
      <c r="N82" s="134" t="s">
        <v>203</v>
      </c>
      <c r="O82" s="176"/>
      <c r="P82" s="137"/>
      <c r="Q82" s="137"/>
      <c r="R82" s="137"/>
      <c r="S82" s="137"/>
      <c r="T82" s="137"/>
      <c r="U82" s="137"/>
      <c r="V82" s="137"/>
      <c r="W82" s="137"/>
      <c r="X82" s="137"/>
      <c r="Y82" s="137"/>
      <c r="Z82" s="137"/>
      <c r="AA82" s="137"/>
      <c r="AB82" s="137"/>
    </row>
    <row r="83" spans="1:28" s="82" customFormat="1" ht="15" thickBot="1" x14ac:dyDescent="0.4">
      <c r="A83" s="128"/>
      <c r="B83" s="140"/>
      <c r="C83" s="140"/>
      <c r="D83" s="112"/>
      <c r="E83" s="112"/>
      <c r="F83" s="112"/>
      <c r="G83" s="112"/>
      <c r="H83" s="112"/>
      <c r="I83" s="112"/>
      <c r="J83" s="112"/>
      <c r="K83" s="112"/>
      <c r="L83" s="112"/>
      <c r="M83" s="112">
        <f>SUM(M80:M82)</f>
        <v>1691</v>
      </c>
      <c r="N83" s="130" t="s">
        <v>206</v>
      </c>
      <c r="O83" s="114"/>
      <c r="P83" s="115"/>
      <c r="Q83" s="115"/>
      <c r="R83" s="115"/>
      <c r="S83" s="115"/>
      <c r="T83" s="115"/>
      <c r="U83" s="115"/>
      <c r="V83" s="115"/>
      <c r="W83" s="115"/>
      <c r="X83" s="115"/>
      <c r="Y83" s="115"/>
      <c r="Z83" s="115"/>
      <c r="AA83" s="115"/>
      <c r="AB83" s="115"/>
    </row>
    <row r="84" spans="1:28" s="5" customFormat="1" ht="20.5" customHeight="1" x14ac:dyDescent="0.35">
      <c r="A84" s="228" t="s">
        <v>9</v>
      </c>
      <c r="B84" s="229"/>
      <c r="C84" s="229"/>
      <c r="D84" s="229"/>
      <c r="E84" s="229"/>
      <c r="F84" s="229"/>
      <c r="G84" s="229"/>
      <c r="H84" s="229"/>
      <c r="I84" s="229"/>
      <c r="J84" s="229"/>
      <c r="K84" s="229"/>
      <c r="L84" s="229"/>
      <c r="M84" s="229"/>
      <c r="N84" s="98"/>
      <c r="O84" s="176"/>
      <c r="P84" s="137"/>
      <c r="Q84" s="137"/>
      <c r="R84" s="137"/>
      <c r="S84" s="137"/>
      <c r="T84" s="137"/>
      <c r="U84" s="137"/>
      <c r="V84" s="137"/>
      <c r="W84" s="137"/>
      <c r="X84" s="137"/>
      <c r="Y84" s="137"/>
      <c r="Z84" s="137"/>
      <c r="AA84" s="137"/>
      <c r="AB84" s="137"/>
    </row>
    <row r="85" spans="1:28" s="5" customFormat="1" ht="28.5" customHeight="1" x14ac:dyDescent="0.35">
      <c r="A85" s="116">
        <v>58</v>
      </c>
      <c r="B85" s="118" t="s">
        <v>38</v>
      </c>
      <c r="C85" s="118" t="s">
        <v>31</v>
      </c>
      <c r="D85" s="142" t="s">
        <v>169</v>
      </c>
      <c r="E85" s="142" t="s">
        <v>169</v>
      </c>
      <c r="F85" s="142" t="s">
        <v>169</v>
      </c>
      <c r="G85" s="142" t="s">
        <v>169</v>
      </c>
      <c r="H85" s="142" t="s">
        <v>169</v>
      </c>
      <c r="I85" s="142" t="s">
        <v>169</v>
      </c>
      <c r="J85" s="142" t="s">
        <v>169</v>
      </c>
      <c r="K85" s="142" t="s">
        <v>169</v>
      </c>
      <c r="L85" s="142" t="s">
        <v>169</v>
      </c>
      <c r="M85" s="142" t="s">
        <v>169</v>
      </c>
      <c r="N85" s="190"/>
      <c r="O85" s="176"/>
      <c r="P85" s="137"/>
      <c r="Q85" s="137"/>
      <c r="R85" s="137"/>
      <c r="S85" s="137"/>
      <c r="T85" s="137"/>
      <c r="U85" s="137"/>
      <c r="V85" s="137"/>
      <c r="W85" s="137"/>
      <c r="X85" s="137"/>
      <c r="Y85" s="137"/>
      <c r="Z85" s="137"/>
      <c r="AA85" s="137"/>
      <c r="AB85" s="137"/>
    </row>
    <row r="86" spans="1:28" s="5" customFormat="1" ht="23" x14ac:dyDescent="0.35">
      <c r="A86" s="116">
        <v>59</v>
      </c>
      <c r="B86" s="118"/>
      <c r="C86" s="161" t="s">
        <v>119</v>
      </c>
      <c r="D86" s="142" t="s">
        <v>169</v>
      </c>
      <c r="E86" s="142" t="s">
        <v>169</v>
      </c>
      <c r="F86" s="142" t="s">
        <v>169</v>
      </c>
      <c r="G86" s="142" t="s">
        <v>169</v>
      </c>
      <c r="H86" s="142" t="s">
        <v>169</v>
      </c>
      <c r="I86" s="142" t="s">
        <v>169</v>
      </c>
      <c r="J86" s="142" t="s">
        <v>169</v>
      </c>
      <c r="K86" s="142" t="s">
        <v>169</v>
      </c>
      <c r="L86" s="142" t="s">
        <v>169</v>
      </c>
      <c r="M86" s="142" t="s">
        <v>169</v>
      </c>
      <c r="N86" s="190"/>
      <c r="O86" s="176"/>
      <c r="P86" s="137"/>
      <c r="Q86" s="137"/>
      <c r="R86" s="137"/>
      <c r="S86" s="137"/>
      <c r="T86" s="137"/>
      <c r="U86" s="137"/>
      <c r="V86" s="137"/>
      <c r="W86" s="137"/>
      <c r="X86" s="137"/>
      <c r="Y86" s="137"/>
      <c r="Z86" s="137"/>
      <c r="AA86" s="137"/>
      <c r="AB86" s="137"/>
    </row>
    <row r="87" spans="1:28" s="5" customFormat="1" ht="23" x14ac:dyDescent="0.35">
      <c r="A87" s="116">
        <v>60</v>
      </c>
      <c r="B87" s="118" t="s">
        <v>255</v>
      </c>
      <c r="C87" s="118" t="s">
        <v>32</v>
      </c>
      <c r="D87" s="142" t="s">
        <v>169</v>
      </c>
      <c r="E87" s="142" t="s">
        <v>169</v>
      </c>
      <c r="F87" s="142" t="s">
        <v>169</v>
      </c>
      <c r="G87" s="142" t="s">
        <v>169</v>
      </c>
      <c r="H87" s="142" t="s">
        <v>169</v>
      </c>
      <c r="I87" s="142" t="s">
        <v>169</v>
      </c>
      <c r="J87" s="142" t="s">
        <v>169</v>
      </c>
      <c r="K87" s="142" t="s">
        <v>169</v>
      </c>
      <c r="L87" s="142" t="s">
        <v>169</v>
      </c>
      <c r="M87" s="142" t="s">
        <v>169</v>
      </c>
      <c r="N87" s="190"/>
      <c r="O87" s="176"/>
      <c r="P87" s="137"/>
      <c r="Q87" s="137"/>
      <c r="R87" s="137"/>
      <c r="S87" s="137"/>
      <c r="T87" s="137"/>
      <c r="U87" s="137"/>
      <c r="V87" s="137"/>
      <c r="W87" s="137"/>
      <c r="X87" s="137"/>
      <c r="Y87" s="137"/>
      <c r="Z87" s="137"/>
      <c r="AA87" s="137"/>
      <c r="AB87" s="137"/>
    </row>
    <row r="88" spans="1:28" s="82" customFormat="1" ht="15" thickBot="1" x14ac:dyDescent="0.4">
      <c r="A88" s="110"/>
      <c r="B88" s="111"/>
      <c r="C88" s="111"/>
      <c r="D88" s="112"/>
      <c r="E88" s="112"/>
      <c r="F88" s="112"/>
      <c r="G88" s="112"/>
      <c r="H88" s="112"/>
      <c r="I88" s="112"/>
      <c r="J88" s="112"/>
      <c r="K88" s="112"/>
      <c r="L88" s="112"/>
      <c r="M88" s="112">
        <f>SUM(M85:M87)</f>
        <v>0</v>
      </c>
      <c r="N88" s="113" t="s">
        <v>205</v>
      </c>
      <c r="O88" s="114"/>
      <c r="P88" s="115"/>
      <c r="Q88" s="115"/>
      <c r="R88" s="115"/>
      <c r="S88" s="115"/>
      <c r="T88" s="115"/>
      <c r="U88" s="115"/>
      <c r="V88" s="115"/>
      <c r="W88" s="115"/>
      <c r="X88" s="115"/>
      <c r="Y88" s="115"/>
      <c r="Z88" s="115"/>
      <c r="AA88" s="115"/>
      <c r="AB88" s="115"/>
    </row>
    <row r="89" spans="1:28" s="7" customFormat="1" ht="23.5" x14ac:dyDescent="0.35">
      <c r="A89" s="192"/>
      <c r="B89" s="193"/>
      <c r="C89" s="193"/>
      <c r="D89" s="192"/>
      <c r="E89" s="192"/>
      <c r="F89" s="192"/>
      <c r="G89" s="192"/>
      <c r="H89" s="192"/>
      <c r="I89" s="192"/>
      <c r="J89" s="192"/>
      <c r="K89" s="192"/>
      <c r="L89" s="192"/>
      <c r="M89" s="194">
        <f>SUM(M88,M83,M78,M67,M57,M48,M35,M29,M18,M14,M10)</f>
        <v>135755006.59999993</v>
      </c>
      <c r="N89" s="195" t="s">
        <v>204</v>
      </c>
      <c r="O89" s="196"/>
      <c r="P89" s="196"/>
      <c r="Q89" s="196"/>
      <c r="R89" s="196"/>
      <c r="S89" s="196"/>
      <c r="T89" s="196"/>
      <c r="U89" s="196"/>
      <c r="V89" s="196"/>
      <c r="W89" s="196"/>
      <c r="X89" s="196"/>
      <c r="Y89" s="196"/>
      <c r="Z89" s="196"/>
      <c r="AA89" s="196"/>
      <c r="AB89" s="196"/>
    </row>
  </sheetData>
  <mergeCells count="25">
    <mergeCell ref="A5:M5"/>
    <mergeCell ref="A68:M68"/>
    <mergeCell ref="A19:M19"/>
    <mergeCell ref="A58:M58"/>
    <mergeCell ref="A30:M30"/>
    <mergeCell ref="A49:M49"/>
    <mergeCell ref="N69:N74"/>
    <mergeCell ref="O69:AB69"/>
    <mergeCell ref="N62:N63"/>
    <mergeCell ref="A84:M84"/>
    <mergeCell ref="A11:M11"/>
    <mergeCell ref="A79:M79"/>
    <mergeCell ref="A15:M15"/>
    <mergeCell ref="A36:M36"/>
    <mergeCell ref="A2:A4"/>
    <mergeCell ref="B2:B4"/>
    <mergeCell ref="C2:C4"/>
    <mergeCell ref="D2:M2"/>
    <mergeCell ref="D3:E3"/>
    <mergeCell ref="F3:G3"/>
    <mergeCell ref="H3:I3"/>
    <mergeCell ref="J3:K3"/>
    <mergeCell ref="L3:M3"/>
    <mergeCell ref="N2:N4"/>
    <mergeCell ref="A1:N1"/>
  </mergeCells>
  <pageMargins left="0.25" right="0.25" top="0.75" bottom="0.75" header="0.3" footer="0.3"/>
  <pageSetup paperSize="9" scale="66"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ED161-9FDA-46B7-809A-CC5544AD7683}">
  <dimension ref="A1:AA90"/>
  <sheetViews>
    <sheetView zoomScale="60" zoomScaleNormal="60" workbookViewId="0">
      <pane ySplit="4" topLeftCell="A5" activePane="bottomLeft" state="frozen"/>
      <selection pane="bottomLeft" sqref="A1:N1"/>
    </sheetView>
  </sheetViews>
  <sheetFormatPr defaultRowHeight="14.5" x14ac:dyDescent="0.35"/>
  <cols>
    <col min="1" max="1" width="6.6328125" customWidth="1"/>
    <col min="2" max="2" width="46.453125" style="9" customWidth="1"/>
    <col min="3" max="3" width="40.6328125" style="9" customWidth="1"/>
    <col min="4" max="4" width="12.1796875" customWidth="1"/>
    <col min="5" max="5" width="12.36328125" customWidth="1"/>
    <col min="6" max="6" width="10.36328125" customWidth="1"/>
    <col min="7" max="7" width="12.08984375" customWidth="1"/>
    <col min="8" max="8" width="10.54296875" customWidth="1"/>
    <col min="9" max="9" width="12.54296875" customWidth="1"/>
    <col min="10" max="10" width="11.90625" customWidth="1"/>
    <col min="11" max="11" width="12.81640625" customWidth="1"/>
    <col min="12" max="12" width="13.36328125" customWidth="1"/>
    <col min="13" max="13" width="22.54296875" customWidth="1"/>
    <col min="14" max="14" width="45.26953125" style="9" customWidth="1"/>
    <col min="15" max="15" width="41.36328125" customWidth="1"/>
  </cols>
  <sheetData>
    <row r="1" spans="1:27" ht="26" customHeight="1" x14ac:dyDescent="0.35">
      <c r="A1" s="438" t="s">
        <v>128</v>
      </c>
      <c r="B1" s="439"/>
      <c r="C1" s="439"/>
      <c r="D1" s="439"/>
      <c r="E1" s="439"/>
      <c r="F1" s="439"/>
      <c r="G1" s="439"/>
      <c r="H1" s="439"/>
      <c r="I1" s="439"/>
      <c r="J1" s="439"/>
      <c r="K1" s="439"/>
      <c r="L1" s="439"/>
      <c r="M1" s="439"/>
      <c r="N1" s="440"/>
      <c r="O1" s="10"/>
      <c r="P1" s="10"/>
      <c r="Q1" s="10"/>
      <c r="R1" s="10"/>
      <c r="S1" s="10"/>
      <c r="T1" s="10"/>
      <c r="U1" s="10"/>
      <c r="V1" s="10"/>
      <c r="W1" s="10"/>
      <c r="X1" s="10"/>
      <c r="Y1" s="10"/>
      <c r="Z1" s="10"/>
      <c r="AA1" s="10"/>
    </row>
    <row r="2" spans="1:27" ht="15" x14ac:dyDescent="0.35">
      <c r="A2" s="220" t="s">
        <v>14</v>
      </c>
      <c r="B2" s="222" t="s">
        <v>0</v>
      </c>
      <c r="C2" s="222" t="s">
        <v>20</v>
      </c>
      <c r="D2" s="224" t="s">
        <v>123</v>
      </c>
      <c r="E2" s="224"/>
      <c r="F2" s="224"/>
      <c r="G2" s="224"/>
      <c r="H2" s="224"/>
      <c r="I2" s="224"/>
      <c r="J2" s="224"/>
      <c r="K2" s="224"/>
      <c r="L2" s="224"/>
      <c r="M2" s="224"/>
      <c r="N2" s="435" t="s">
        <v>61</v>
      </c>
      <c r="O2" s="10"/>
      <c r="P2" s="10"/>
      <c r="Q2" s="10"/>
      <c r="R2" s="10"/>
      <c r="S2" s="10"/>
      <c r="T2" s="10"/>
      <c r="U2" s="10"/>
      <c r="V2" s="10"/>
      <c r="W2" s="10"/>
      <c r="X2" s="10"/>
      <c r="Y2" s="10"/>
      <c r="Z2" s="10"/>
      <c r="AA2" s="10"/>
    </row>
    <row r="3" spans="1:27" ht="36" customHeight="1" x14ac:dyDescent="0.35">
      <c r="A3" s="220"/>
      <c r="B3" s="222"/>
      <c r="C3" s="222"/>
      <c r="D3" s="224" t="s">
        <v>1</v>
      </c>
      <c r="E3" s="224"/>
      <c r="F3" s="224" t="s">
        <v>11</v>
      </c>
      <c r="G3" s="224"/>
      <c r="H3" s="224" t="s">
        <v>12</v>
      </c>
      <c r="I3" s="224"/>
      <c r="J3" s="224" t="s">
        <v>13</v>
      </c>
      <c r="K3" s="224"/>
      <c r="L3" s="224" t="s">
        <v>124</v>
      </c>
      <c r="M3" s="224"/>
      <c r="N3" s="436"/>
      <c r="O3" s="10"/>
      <c r="P3" s="10"/>
      <c r="Q3" s="10"/>
      <c r="R3" s="10"/>
      <c r="S3" s="10"/>
      <c r="T3" s="10"/>
      <c r="U3" s="10"/>
      <c r="V3" s="10"/>
      <c r="W3" s="10"/>
      <c r="X3" s="10"/>
      <c r="Y3" s="10"/>
      <c r="Z3" s="10"/>
      <c r="AA3" s="10"/>
    </row>
    <row r="4" spans="1:27" ht="30.5" thickBot="1" x14ac:dyDescent="0.4">
      <c r="A4" s="221"/>
      <c r="B4" s="223"/>
      <c r="C4" s="223"/>
      <c r="D4" s="174" t="s">
        <v>15</v>
      </c>
      <c r="E4" s="174" t="s">
        <v>16</v>
      </c>
      <c r="F4" s="174" t="s">
        <v>15</v>
      </c>
      <c r="G4" s="174" t="s">
        <v>16</v>
      </c>
      <c r="H4" s="174" t="s">
        <v>15</v>
      </c>
      <c r="I4" s="174" t="s">
        <v>16</v>
      </c>
      <c r="J4" s="174" t="s">
        <v>15</v>
      </c>
      <c r="K4" s="174" t="s">
        <v>16</v>
      </c>
      <c r="L4" s="174" t="s">
        <v>15</v>
      </c>
      <c r="M4" s="174" t="s">
        <v>16</v>
      </c>
      <c r="N4" s="437"/>
      <c r="O4" s="10"/>
      <c r="P4" s="10"/>
      <c r="Q4" s="10"/>
      <c r="R4" s="10"/>
      <c r="S4" s="10"/>
      <c r="T4" s="10"/>
      <c r="U4" s="10"/>
      <c r="V4" s="10"/>
      <c r="W4" s="10"/>
      <c r="X4" s="10"/>
      <c r="Y4" s="10"/>
      <c r="Z4" s="10"/>
      <c r="AA4" s="10"/>
    </row>
    <row r="5" spans="1:27" x14ac:dyDescent="0.35">
      <c r="A5" s="228" t="s">
        <v>63</v>
      </c>
      <c r="B5" s="229"/>
      <c r="C5" s="229"/>
      <c r="D5" s="229"/>
      <c r="E5" s="229"/>
      <c r="F5" s="229"/>
      <c r="G5" s="229"/>
      <c r="H5" s="229"/>
      <c r="I5" s="229"/>
      <c r="J5" s="229"/>
      <c r="K5" s="229"/>
      <c r="L5" s="229"/>
      <c r="M5" s="229"/>
      <c r="N5" s="98"/>
      <c r="O5" s="99"/>
      <c r="P5" s="100"/>
      <c r="Q5" s="100"/>
      <c r="R5" s="100"/>
      <c r="S5" s="100"/>
      <c r="T5" s="100"/>
      <c r="U5" s="100"/>
      <c r="V5" s="100"/>
      <c r="W5" s="100"/>
      <c r="X5" s="100"/>
      <c r="Y5" s="100"/>
      <c r="Z5" s="100"/>
      <c r="AA5" s="100"/>
    </row>
    <row r="6" spans="1:27" ht="96" customHeight="1" x14ac:dyDescent="0.35">
      <c r="A6" s="101">
        <v>1</v>
      </c>
      <c r="B6" s="102" t="s">
        <v>245</v>
      </c>
      <c r="C6" s="102" t="s">
        <v>246</v>
      </c>
      <c r="D6" s="103" t="s">
        <v>209</v>
      </c>
      <c r="E6" s="103" t="s">
        <v>209</v>
      </c>
      <c r="F6" s="103" t="s">
        <v>169</v>
      </c>
      <c r="G6" s="103" t="s">
        <v>169</v>
      </c>
      <c r="H6" s="103" t="s">
        <v>169</v>
      </c>
      <c r="I6" s="103" t="s">
        <v>169</v>
      </c>
      <c r="J6" s="103" t="s">
        <v>169</v>
      </c>
      <c r="K6" s="103" t="s">
        <v>169</v>
      </c>
      <c r="L6" s="103" t="s">
        <v>169</v>
      </c>
      <c r="M6" s="103" t="s">
        <v>169</v>
      </c>
      <c r="N6" s="104"/>
      <c r="O6" s="99"/>
      <c r="P6" s="100"/>
      <c r="Q6" s="100"/>
      <c r="R6" s="100"/>
      <c r="S6" s="100"/>
      <c r="T6" s="100"/>
      <c r="U6" s="100"/>
      <c r="V6" s="100"/>
      <c r="W6" s="100"/>
      <c r="X6" s="100"/>
      <c r="Y6" s="100"/>
      <c r="Z6" s="100"/>
      <c r="AA6" s="100"/>
    </row>
    <row r="7" spans="1:27" ht="94" customHeight="1" x14ac:dyDescent="0.35">
      <c r="A7" s="101">
        <v>2</v>
      </c>
      <c r="B7" s="102" t="s">
        <v>247</v>
      </c>
      <c r="C7" s="102" t="s">
        <v>68</v>
      </c>
      <c r="D7" s="103" t="s">
        <v>209</v>
      </c>
      <c r="E7" s="103" t="s">
        <v>209</v>
      </c>
      <c r="F7" s="103" t="s">
        <v>169</v>
      </c>
      <c r="G7" s="103" t="s">
        <v>169</v>
      </c>
      <c r="H7" s="103" t="s">
        <v>169</v>
      </c>
      <c r="I7" s="103" t="s">
        <v>169</v>
      </c>
      <c r="J7" s="103" t="s">
        <v>169</v>
      </c>
      <c r="K7" s="103" t="s">
        <v>169</v>
      </c>
      <c r="L7" s="103" t="s">
        <v>169</v>
      </c>
      <c r="M7" s="103" t="s">
        <v>169</v>
      </c>
      <c r="N7" s="104"/>
      <c r="O7" s="99"/>
      <c r="P7" s="100"/>
      <c r="Q7" s="100"/>
      <c r="R7" s="100"/>
      <c r="S7" s="100"/>
      <c r="T7" s="100"/>
      <c r="U7" s="100"/>
      <c r="V7" s="100"/>
      <c r="W7" s="100"/>
      <c r="X7" s="100"/>
      <c r="Y7" s="100"/>
      <c r="Z7" s="100"/>
      <c r="AA7" s="100"/>
    </row>
    <row r="8" spans="1:27" ht="82.5" customHeight="1" x14ac:dyDescent="0.35">
      <c r="A8" s="101">
        <v>3</v>
      </c>
      <c r="B8" s="102" t="s">
        <v>67</v>
      </c>
      <c r="C8" s="102" t="s">
        <v>66</v>
      </c>
      <c r="D8" s="103" t="s">
        <v>209</v>
      </c>
      <c r="E8" s="103" t="s">
        <v>209</v>
      </c>
      <c r="F8" s="103">
        <v>1</v>
      </c>
      <c r="G8" s="103">
        <v>5122.32</v>
      </c>
      <c r="H8" s="103">
        <v>1</v>
      </c>
      <c r="I8" s="103">
        <v>3414.84</v>
      </c>
      <c r="J8" s="103">
        <v>3</v>
      </c>
      <c r="K8" s="103">
        <v>7683.48</v>
      </c>
      <c r="L8" s="103">
        <v>5</v>
      </c>
      <c r="M8" s="103">
        <v>16220.64</v>
      </c>
      <c r="N8" s="104"/>
      <c r="O8" s="99"/>
      <c r="P8" s="100"/>
      <c r="Q8" s="100"/>
      <c r="R8" s="100"/>
      <c r="S8" s="100"/>
      <c r="T8" s="100"/>
      <c r="U8" s="100"/>
      <c r="V8" s="100"/>
      <c r="W8" s="100"/>
      <c r="X8" s="100"/>
      <c r="Y8" s="100"/>
      <c r="Z8" s="100"/>
      <c r="AA8" s="100"/>
    </row>
    <row r="9" spans="1:27" ht="41.5" customHeight="1" x14ac:dyDescent="0.35">
      <c r="A9" s="105">
        <v>4</v>
      </c>
      <c r="B9" s="106" t="s">
        <v>142</v>
      </c>
      <c r="C9" s="106" t="s">
        <v>141</v>
      </c>
      <c r="D9" s="107" t="s">
        <v>209</v>
      </c>
      <c r="E9" s="107" t="s">
        <v>209</v>
      </c>
      <c r="F9" s="107" t="s">
        <v>169</v>
      </c>
      <c r="G9" s="107" t="s">
        <v>169</v>
      </c>
      <c r="H9" s="107" t="s">
        <v>169</v>
      </c>
      <c r="I9" s="107" t="s">
        <v>169</v>
      </c>
      <c r="J9" s="107" t="s">
        <v>169</v>
      </c>
      <c r="K9" s="107" t="s">
        <v>169</v>
      </c>
      <c r="L9" s="108">
        <v>34</v>
      </c>
      <c r="M9" s="108">
        <v>2720</v>
      </c>
      <c r="N9" s="109" t="s">
        <v>145</v>
      </c>
      <c r="O9" s="99"/>
      <c r="P9" s="100"/>
      <c r="Q9" s="100"/>
      <c r="R9" s="100"/>
      <c r="S9" s="100"/>
      <c r="T9" s="100"/>
      <c r="U9" s="100"/>
      <c r="V9" s="100"/>
      <c r="W9" s="100"/>
      <c r="X9" s="100"/>
      <c r="Y9" s="100"/>
      <c r="Z9" s="100"/>
      <c r="AA9" s="100"/>
    </row>
    <row r="10" spans="1:27" ht="58.5" customHeight="1" x14ac:dyDescent="0.35">
      <c r="A10" s="105">
        <v>5</v>
      </c>
      <c r="B10" s="106" t="s">
        <v>144</v>
      </c>
      <c r="C10" s="106" t="s">
        <v>143</v>
      </c>
      <c r="D10" s="107" t="s">
        <v>209</v>
      </c>
      <c r="E10" s="107" t="s">
        <v>209</v>
      </c>
      <c r="F10" s="107" t="s">
        <v>169</v>
      </c>
      <c r="G10" s="107" t="s">
        <v>169</v>
      </c>
      <c r="H10" s="107" t="s">
        <v>169</v>
      </c>
      <c r="I10" s="107" t="s">
        <v>169</v>
      </c>
      <c r="J10" s="107" t="s">
        <v>169</v>
      </c>
      <c r="K10" s="107" t="s">
        <v>169</v>
      </c>
      <c r="L10" s="108">
        <v>8</v>
      </c>
      <c r="M10" s="108">
        <v>280</v>
      </c>
      <c r="N10" s="109" t="s">
        <v>146</v>
      </c>
      <c r="O10" s="99"/>
      <c r="P10" s="100"/>
      <c r="Q10" s="100"/>
      <c r="R10" s="100"/>
      <c r="S10" s="100"/>
      <c r="T10" s="100"/>
      <c r="U10" s="100"/>
      <c r="V10" s="100"/>
      <c r="W10" s="100"/>
      <c r="X10" s="100"/>
      <c r="Y10" s="100"/>
      <c r="Z10" s="100"/>
      <c r="AA10" s="100"/>
    </row>
    <row r="11" spans="1:27" s="78" customFormat="1" ht="19.5" customHeight="1" thickBot="1" x14ac:dyDescent="0.4">
      <c r="A11" s="110"/>
      <c r="B11" s="111"/>
      <c r="C11" s="111"/>
      <c r="D11" s="112"/>
      <c r="E11" s="112"/>
      <c r="F11" s="112"/>
      <c r="G11" s="112"/>
      <c r="H11" s="112"/>
      <c r="I11" s="112"/>
      <c r="J11" s="112"/>
      <c r="K11" s="112"/>
      <c r="L11" s="112"/>
      <c r="M11" s="112">
        <f>SUM(M6:M10)</f>
        <v>19220.64</v>
      </c>
      <c r="N11" s="113" t="s">
        <v>137</v>
      </c>
      <c r="O11" s="114"/>
      <c r="P11" s="115"/>
      <c r="Q11" s="115"/>
      <c r="R11" s="115"/>
      <c r="S11" s="115"/>
      <c r="T11" s="115"/>
      <c r="U11" s="115"/>
      <c r="V11" s="115"/>
      <c r="W11" s="115"/>
      <c r="X11" s="115"/>
      <c r="Y11" s="115"/>
      <c r="Z11" s="115"/>
      <c r="AA11" s="115"/>
    </row>
    <row r="12" spans="1:27" x14ac:dyDescent="0.35">
      <c r="A12" s="230" t="s">
        <v>130</v>
      </c>
      <c r="B12" s="231"/>
      <c r="C12" s="231"/>
      <c r="D12" s="231"/>
      <c r="E12" s="231"/>
      <c r="F12" s="231"/>
      <c r="G12" s="231"/>
      <c r="H12" s="231"/>
      <c r="I12" s="231"/>
      <c r="J12" s="231"/>
      <c r="K12" s="231"/>
      <c r="L12" s="231"/>
      <c r="M12" s="231"/>
      <c r="N12" s="98"/>
      <c r="O12" s="99"/>
      <c r="P12" s="100"/>
      <c r="Q12" s="100"/>
      <c r="R12" s="100"/>
      <c r="S12" s="100"/>
      <c r="T12" s="100"/>
      <c r="U12" s="100"/>
      <c r="V12" s="100"/>
      <c r="W12" s="100"/>
      <c r="X12" s="100"/>
      <c r="Y12" s="100"/>
      <c r="Z12" s="100"/>
      <c r="AA12" s="100"/>
    </row>
    <row r="13" spans="1:27" ht="79" customHeight="1" x14ac:dyDescent="0.35">
      <c r="A13" s="116">
        <v>4</v>
      </c>
      <c r="B13" s="117" t="s">
        <v>132</v>
      </c>
      <c r="C13" s="118" t="s">
        <v>292</v>
      </c>
      <c r="D13" s="119" t="s">
        <v>209</v>
      </c>
      <c r="E13" s="119" t="s">
        <v>209</v>
      </c>
      <c r="F13" s="119" t="s">
        <v>209</v>
      </c>
      <c r="G13" s="119" t="s">
        <v>209</v>
      </c>
      <c r="H13" s="119" t="s">
        <v>209</v>
      </c>
      <c r="I13" s="119" t="s">
        <v>209</v>
      </c>
      <c r="J13" s="119" t="s">
        <v>209</v>
      </c>
      <c r="K13" s="119" t="s">
        <v>209</v>
      </c>
      <c r="L13" s="119" t="s">
        <v>209</v>
      </c>
      <c r="M13" s="119" t="s">
        <v>209</v>
      </c>
      <c r="N13" s="120" t="s">
        <v>150</v>
      </c>
      <c r="O13" s="99"/>
      <c r="P13" s="100"/>
      <c r="Q13" s="100"/>
      <c r="R13" s="100"/>
      <c r="S13" s="100"/>
      <c r="T13" s="100"/>
      <c r="U13" s="100"/>
      <c r="V13" s="100"/>
      <c r="W13" s="100"/>
      <c r="X13" s="100"/>
      <c r="Y13" s="100"/>
      <c r="Z13" s="100"/>
      <c r="AA13" s="100"/>
    </row>
    <row r="14" spans="1:27" ht="85.5" customHeight="1" x14ac:dyDescent="0.35">
      <c r="A14" s="121">
        <v>4</v>
      </c>
      <c r="B14" s="122" t="s">
        <v>131</v>
      </c>
      <c r="C14" s="122" t="s">
        <v>293</v>
      </c>
      <c r="D14" s="123" t="s">
        <v>169</v>
      </c>
      <c r="E14" s="123" t="s">
        <v>169</v>
      </c>
      <c r="F14" s="123" t="s">
        <v>169</v>
      </c>
      <c r="G14" s="123" t="s">
        <v>169</v>
      </c>
      <c r="H14" s="124" t="s">
        <v>209</v>
      </c>
      <c r="I14" s="124" t="s">
        <v>209</v>
      </c>
      <c r="J14" s="124" t="s">
        <v>209</v>
      </c>
      <c r="K14" s="124" t="s">
        <v>209</v>
      </c>
      <c r="L14" s="125">
        <v>21712</v>
      </c>
      <c r="M14" s="125">
        <v>3967757</v>
      </c>
      <c r="N14" s="126" t="s">
        <v>151</v>
      </c>
      <c r="O14" s="127" t="s">
        <v>149</v>
      </c>
      <c r="P14" s="100"/>
      <c r="Q14" s="100"/>
      <c r="R14" s="100"/>
      <c r="S14" s="100"/>
      <c r="T14" s="100"/>
      <c r="U14" s="100"/>
      <c r="V14" s="100"/>
      <c r="W14" s="100"/>
      <c r="X14" s="100"/>
      <c r="Y14" s="100"/>
      <c r="Z14" s="100"/>
      <c r="AA14" s="100"/>
    </row>
    <row r="15" spans="1:27" s="79" customFormat="1" ht="25.5" customHeight="1" thickBot="1" x14ac:dyDescent="0.4">
      <c r="A15" s="128"/>
      <c r="B15" s="111"/>
      <c r="C15" s="111"/>
      <c r="D15" s="112"/>
      <c r="E15" s="112"/>
      <c r="F15" s="112"/>
      <c r="G15" s="112"/>
      <c r="H15" s="112"/>
      <c r="I15" s="112"/>
      <c r="J15" s="112"/>
      <c r="K15" s="112"/>
      <c r="L15" s="129"/>
      <c r="M15" s="129">
        <f>SUM(M13:M14)</f>
        <v>3967757</v>
      </c>
      <c r="N15" s="130" t="s">
        <v>136</v>
      </c>
      <c r="O15" s="131"/>
      <c r="P15" s="115"/>
      <c r="Q15" s="115"/>
      <c r="R15" s="115"/>
      <c r="S15" s="115"/>
      <c r="T15" s="115"/>
      <c r="U15" s="115"/>
      <c r="V15" s="115"/>
      <c r="W15" s="115"/>
      <c r="X15" s="115"/>
      <c r="Y15" s="115"/>
      <c r="Z15" s="115"/>
      <c r="AA15" s="115"/>
    </row>
    <row r="16" spans="1:27" x14ac:dyDescent="0.35">
      <c r="A16" s="234" t="s">
        <v>7</v>
      </c>
      <c r="B16" s="235"/>
      <c r="C16" s="235"/>
      <c r="D16" s="235"/>
      <c r="E16" s="235"/>
      <c r="F16" s="235"/>
      <c r="G16" s="235"/>
      <c r="H16" s="235"/>
      <c r="I16" s="235"/>
      <c r="J16" s="235"/>
      <c r="K16" s="235"/>
      <c r="L16" s="235"/>
      <c r="M16" s="235"/>
      <c r="N16" s="132"/>
      <c r="O16" s="99"/>
      <c r="P16" s="100"/>
      <c r="Q16" s="100"/>
      <c r="R16" s="100"/>
      <c r="S16" s="100"/>
      <c r="T16" s="100"/>
      <c r="U16" s="100"/>
      <c r="V16" s="100"/>
      <c r="W16" s="100"/>
      <c r="X16" s="100"/>
      <c r="Y16" s="100"/>
      <c r="Z16" s="100"/>
      <c r="AA16" s="100"/>
    </row>
    <row r="17" spans="1:27" ht="89.5" customHeight="1" x14ac:dyDescent="0.35">
      <c r="A17" s="116">
        <v>5</v>
      </c>
      <c r="B17" s="118" t="s">
        <v>249</v>
      </c>
      <c r="C17" s="118" t="s">
        <v>108</v>
      </c>
      <c r="D17" s="103">
        <v>10</v>
      </c>
      <c r="E17" s="133">
        <v>1671.73</v>
      </c>
      <c r="F17" s="103">
        <v>10288</v>
      </c>
      <c r="G17" s="133">
        <v>7446479.1400000136</v>
      </c>
      <c r="H17" s="103">
        <v>42177</v>
      </c>
      <c r="I17" s="133">
        <v>41686977.420000024</v>
      </c>
      <c r="J17" s="103">
        <v>45230</v>
      </c>
      <c r="K17" s="133">
        <v>41317324.939999931</v>
      </c>
      <c r="L17" s="103">
        <f>D17+F17+H17+J17</f>
        <v>97705</v>
      </c>
      <c r="M17" s="18">
        <f>E17+G17+I17+K17</f>
        <v>90452453.229999959</v>
      </c>
      <c r="N17" s="134" t="s">
        <v>288</v>
      </c>
      <c r="O17" s="135" t="s">
        <v>157</v>
      </c>
      <c r="P17" s="136"/>
      <c r="Q17" s="136"/>
      <c r="R17" s="136"/>
      <c r="S17" s="136"/>
      <c r="T17" s="136"/>
      <c r="U17" s="136"/>
      <c r="V17" s="136"/>
      <c r="W17" s="137"/>
      <c r="X17" s="137"/>
      <c r="Y17" s="137"/>
      <c r="Z17" s="137"/>
      <c r="AA17" s="137"/>
    </row>
    <row r="18" spans="1:27" ht="68.5" customHeight="1" x14ac:dyDescent="0.35">
      <c r="A18" s="116">
        <v>6</v>
      </c>
      <c r="B18" s="118" t="s">
        <v>18</v>
      </c>
      <c r="C18" s="118" t="s">
        <v>109</v>
      </c>
      <c r="D18" s="103">
        <v>1663</v>
      </c>
      <c r="E18" s="103">
        <v>68192.960000000006</v>
      </c>
      <c r="F18" s="103">
        <v>2619</v>
      </c>
      <c r="G18" s="103">
        <v>107376.53999999979</v>
      </c>
      <c r="H18" s="103">
        <v>17925</v>
      </c>
      <c r="I18" s="103">
        <v>673409.98</v>
      </c>
      <c r="J18" s="103">
        <v>270</v>
      </c>
      <c r="K18" s="103">
        <v>9936.91</v>
      </c>
      <c r="L18" s="103">
        <v>22477</v>
      </c>
      <c r="M18" s="138">
        <v>858916.38999999978</v>
      </c>
      <c r="N18" s="104"/>
      <c r="O18" s="135" t="s">
        <v>156</v>
      </c>
      <c r="P18" s="139"/>
      <c r="Q18" s="139"/>
      <c r="R18" s="139"/>
      <c r="S18" s="139"/>
      <c r="T18" s="139"/>
      <c r="U18" s="139"/>
      <c r="V18" s="139"/>
      <c r="W18" s="139"/>
      <c r="X18" s="139"/>
      <c r="Y18" s="139"/>
      <c r="Z18" s="139"/>
      <c r="AA18" s="139"/>
    </row>
    <row r="19" spans="1:27" s="78" customFormat="1" ht="24" customHeight="1" thickBot="1" x14ac:dyDescent="0.4">
      <c r="A19" s="128"/>
      <c r="B19" s="140"/>
      <c r="C19" s="140"/>
      <c r="D19" s="112"/>
      <c r="E19" s="112"/>
      <c r="F19" s="112"/>
      <c r="G19" s="112"/>
      <c r="H19" s="112"/>
      <c r="I19" s="112"/>
      <c r="J19" s="112"/>
      <c r="K19" s="112"/>
      <c r="L19" s="112"/>
      <c r="M19" s="141">
        <f>SUM(M17:M18)</f>
        <v>91311369.61999996</v>
      </c>
      <c r="N19" s="113" t="s">
        <v>153</v>
      </c>
      <c r="O19" s="114"/>
      <c r="P19" s="115"/>
      <c r="Q19" s="115"/>
      <c r="R19" s="115"/>
      <c r="S19" s="115"/>
      <c r="T19" s="115"/>
      <c r="U19" s="115"/>
      <c r="V19" s="115"/>
      <c r="W19" s="115"/>
      <c r="X19" s="115"/>
      <c r="Y19" s="115"/>
      <c r="Z19" s="115"/>
      <c r="AA19" s="115"/>
    </row>
    <row r="20" spans="1:27" x14ac:dyDescent="0.35">
      <c r="A20" s="228" t="s">
        <v>5</v>
      </c>
      <c r="B20" s="229"/>
      <c r="C20" s="229"/>
      <c r="D20" s="229"/>
      <c r="E20" s="229"/>
      <c r="F20" s="229"/>
      <c r="G20" s="229"/>
      <c r="H20" s="229"/>
      <c r="I20" s="229"/>
      <c r="J20" s="229"/>
      <c r="K20" s="229"/>
      <c r="L20" s="229"/>
      <c r="M20" s="229"/>
      <c r="N20" s="98"/>
      <c r="O20" s="99"/>
      <c r="P20" s="100"/>
      <c r="Q20" s="100"/>
      <c r="R20" s="100"/>
      <c r="S20" s="100"/>
      <c r="T20" s="100"/>
      <c r="U20" s="100"/>
      <c r="V20" s="100"/>
      <c r="W20" s="100"/>
      <c r="X20" s="100"/>
      <c r="Y20" s="100"/>
      <c r="Z20" s="100"/>
      <c r="AA20" s="100"/>
    </row>
    <row r="21" spans="1:27" ht="46" customHeight="1" x14ac:dyDescent="0.35">
      <c r="A21" s="116">
        <v>7</v>
      </c>
      <c r="B21" s="118" t="s">
        <v>250</v>
      </c>
      <c r="C21" s="118" t="s">
        <v>95</v>
      </c>
      <c r="D21" s="142" t="s">
        <v>169</v>
      </c>
      <c r="E21" s="142" t="s">
        <v>169</v>
      </c>
      <c r="F21" s="142" t="s">
        <v>169</v>
      </c>
      <c r="G21" s="142" t="s">
        <v>169</v>
      </c>
      <c r="H21" s="142" t="s">
        <v>169</v>
      </c>
      <c r="I21" s="142" t="s">
        <v>169</v>
      </c>
      <c r="J21" s="142" t="s">
        <v>169</v>
      </c>
      <c r="K21" s="142" t="s">
        <v>169</v>
      </c>
      <c r="L21" s="142" t="s">
        <v>169</v>
      </c>
      <c r="M21" s="142" t="s">
        <v>169</v>
      </c>
      <c r="N21" s="120" t="s">
        <v>158</v>
      </c>
      <c r="O21" s="99"/>
      <c r="P21" s="100"/>
      <c r="Q21" s="100"/>
      <c r="R21" s="100"/>
      <c r="S21" s="100"/>
      <c r="T21" s="100"/>
      <c r="U21" s="100"/>
      <c r="V21" s="100"/>
      <c r="W21" s="100"/>
      <c r="X21" s="100"/>
      <c r="Y21" s="100"/>
      <c r="Z21" s="100"/>
      <c r="AA21" s="100"/>
    </row>
    <row r="22" spans="1:27" ht="61" customHeight="1" x14ac:dyDescent="0.35">
      <c r="A22" s="116">
        <v>8</v>
      </c>
      <c r="B22" s="118" t="s">
        <v>98</v>
      </c>
      <c r="C22" s="118" t="s">
        <v>96</v>
      </c>
      <c r="D22" s="142" t="s">
        <v>169</v>
      </c>
      <c r="E22" s="142" t="s">
        <v>169</v>
      </c>
      <c r="F22" s="142" t="s">
        <v>169</v>
      </c>
      <c r="G22" s="142" t="s">
        <v>169</v>
      </c>
      <c r="H22" s="142" t="s">
        <v>169</v>
      </c>
      <c r="I22" s="142" t="s">
        <v>169</v>
      </c>
      <c r="J22" s="142" t="s">
        <v>169</v>
      </c>
      <c r="K22" s="142" t="s">
        <v>169</v>
      </c>
      <c r="L22" s="142" t="s">
        <v>169</v>
      </c>
      <c r="M22" s="142" t="s">
        <v>169</v>
      </c>
      <c r="N22" s="120" t="s">
        <v>159</v>
      </c>
      <c r="O22" s="99"/>
      <c r="P22" s="100"/>
      <c r="Q22" s="100"/>
      <c r="R22" s="100"/>
      <c r="S22" s="100"/>
      <c r="T22" s="100"/>
      <c r="U22" s="100"/>
      <c r="V22" s="100"/>
      <c r="W22" s="100"/>
      <c r="X22" s="100"/>
      <c r="Y22" s="100"/>
      <c r="Z22" s="100"/>
      <c r="AA22" s="100"/>
    </row>
    <row r="23" spans="1:27" ht="45.5" customHeight="1" x14ac:dyDescent="0.35">
      <c r="A23" s="116">
        <v>9</v>
      </c>
      <c r="B23" s="118" t="s">
        <v>100</v>
      </c>
      <c r="C23" s="118" t="s">
        <v>99</v>
      </c>
      <c r="D23" s="142" t="s">
        <v>169</v>
      </c>
      <c r="E23" s="142" t="s">
        <v>169</v>
      </c>
      <c r="F23" s="142" t="s">
        <v>169</v>
      </c>
      <c r="G23" s="142" t="s">
        <v>169</v>
      </c>
      <c r="H23" s="142" t="s">
        <v>169</v>
      </c>
      <c r="I23" s="142" t="s">
        <v>169</v>
      </c>
      <c r="J23" s="142" t="s">
        <v>169</v>
      </c>
      <c r="K23" s="142" t="s">
        <v>169</v>
      </c>
      <c r="L23" s="142" t="s">
        <v>169</v>
      </c>
      <c r="M23" s="142" t="s">
        <v>169</v>
      </c>
      <c r="N23" s="120" t="s">
        <v>160</v>
      </c>
      <c r="O23" s="99"/>
      <c r="P23" s="100"/>
      <c r="Q23" s="100"/>
      <c r="R23" s="100"/>
      <c r="S23" s="100"/>
      <c r="T23" s="100"/>
      <c r="U23" s="100"/>
      <c r="V23" s="100"/>
      <c r="W23" s="100"/>
      <c r="X23" s="100"/>
      <c r="Y23" s="100"/>
      <c r="Z23" s="100"/>
      <c r="AA23" s="100"/>
    </row>
    <row r="24" spans="1:27" ht="58.5" customHeight="1" x14ac:dyDescent="0.35">
      <c r="A24" s="116">
        <v>10</v>
      </c>
      <c r="B24" s="118" t="s">
        <v>251</v>
      </c>
      <c r="C24" s="118" t="s">
        <v>97</v>
      </c>
      <c r="D24" s="142" t="s">
        <v>169</v>
      </c>
      <c r="E24" s="142" t="s">
        <v>169</v>
      </c>
      <c r="F24" s="142" t="s">
        <v>169</v>
      </c>
      <c r="G24" s="142" t="s">
        <v>169</v>
      </c>
      <c r="H24" s="142" t="s">
        <v>169</v>
      </c>
      <c r="I24" s="142" t="s">
        <v>169</v>
      </c>
      <c r="J24" s="142" t="s">
        <v>169</v>
      </c>
      <c r="K24" s="142" t="s">
        <v>169</v>
      </c>
      <c r="L24" s="142" t="s">
        <v>169</v>
      </c>
      <c r="M24" s="142" t="s">
        <v>169</v>
      </c>
      <c r="N24" s="120" t="s">
        <v>161</v>
      </c>
      <c r="O24" s="99"/>
      <c r="P24" s="100"/>
      <c r="Q24" s="100"/>
      <c r="R24" s="100"/>
      <c r="S24" s="100"/>
      <c r="T24" s="100"/>
      <c r="U24" s="100"/>
      <c r="V24" s="100"/>
      <c r="W24" s="100"/>
      <c r="X24" s="100"/>
      <c r="Y24" s="100"/>
      <c r="Z24" s="100"/>
      <c r="AA24" s="100"/>
    </row>
    <row r="25" spans="1:27" ht="56" customHeight="1" x14ac:dyDescent="0.35">
      <c r="A25" s="116">
        <v>11</v>
      </c>
      <c r="B25" s="118" t="s">
        <v>19</v>
      </c>
      <c r="C25" s="118" t="s">
        <v>101</v>
      </c>
      <c r="D25" s="142" t="s">
        <v>169</v>
      </c>
      <c r="E25" s="142" t="s">
        <v>169</v>
      </c>
      <c r="F25" s="142" t="s">
        <v>169</v>
      </c>
      <c r="G25" s="142" t="s">
        <v>169</v>
      </c>
      <c r="H25" s="142" t="s">
        <v>169</v>
      </c>
      <c r="I25" s="142" t="s">
        <v>169</v>
      </c>
      <c r="J25" s="142" t="s">
        <v>169</v>
      </c>
      <c r="K25" s="142" t="s">
        <v>169</v>
      </c>
      <c r="L25" s="142" t="s">
        <v>169</v>
      </c>
      <c r="M25" s="142" t="s">
        <v>169</v>
      </c>
      <c r="N25" s="120" t="s">
        <v>162</v>
      </c>
      <c r="O25" s="99"/>
      <c r="P25" s="100"/>
      <c r="Q25" s="100"/>
      <c r="R25" s="100"/>
      <c r="S25" s="100"/>
      <c r="T25" s="100"/>
      <c r="U25" s="100"/>
      <c r="V25" s="100"/>
      <c r="W25" s="100"/>
      <c r="X25" s="100"/>
      <c r="Y25" s="100"/>
      <c r="Z25" s="100"/>
      <c r="AA25" s="100"/>
    </row>
    <row r="26" spans="1:27" ht="56.5" customHeight="1" x14ac:dyDescent="0.35">
      <c r="A26" s="116">
        <v>12</v>
      </c>
      <c r="B26" s="118" t="s">
        <v>133</v>
      </c>
      <c r="C26" s="118" t="s">
        <v>102</v>
      </c>
      <c r="D26" s="142" t="s">
        <v>169</v>
      </c>
      <c r="E26" s="142" t="s">
        <v>169</v>
      </c>
      <c r="F26" s="142" t="s">
        <v>169</v>
      </c>
      <c r="G26" s="142" t="s">
        <v>169</v>
      </c>
      <c r="H26" s="142" t="s">
        <v>169</v>
      </c>
      <c r="I26" s="142" t="s">
        <v>169</v>
      </c>
      <c r="J26" s="142" t="s">
        <v>169</v>
      </c>
      <c r="K26" s="142" t="s">
        <v>169</v>
      </c>
      <c r="L26" s="142">
        <v>390</v>
      </c>
      <c r="M26" s="119">
        <v>1665.3</v>
      </c>
      <c r="N26" s="120" t="s">
        <v>163</v>
      </c>
      <c r="O26" s="99"/>
      <c r="P26" s="100"/>
      <c r="Q26" s="100"/>
      <c r="R26" s="100"/>
      <c r="S26" s="100"/>
      <c r="T26" s="100"/>
      <c r="U26" s="100"/>
      <c r="V26" s="100"/>
      <c r="W26" s="100"/>
      <c r="X26" s="100"/>
      <c r="Y26" s="100"/>
      <c r="Z26" s="100"/>
      <c r="AA26" s="100"/>
    </row>
    <row r="27" spans="1:27" ht="44" customHeight="1" x14ac:dyDescent="0.35">
      <c r="A27" s="116">
        <v>13</v>
      </c>
      <c r="B27" s="118" t="s">
        <v>37</v>
      </c>
      <c r="C27" s="118" t="s">
        <v>104</v>
      </c>
      <c r="D27" s="142" t="s">
        <v>169</v>
      </c>
      <c r="E27" s="142" t="s">
        <v>169</v>
      </c>
      <c r="F27" s="142" t="s">
        <v>169</v>
      </c>
      <c r="G27" s="142" t="s">
        <v>169</v>
      </c>
      <c r="H27" s="142" t="s">
        <v>169</v>
      </c>
      <c r="I27" s="142" t="s">
        <v>169</v>
      </c>
      <c r="J27" s="142" t="s">
        <v>169</v>
      </c>
      <c r="K27" s="142" t="s">
        <v>169</v>
      </c>
      <c r="L27" s="142">
        <v>179</v>
      </c>
      <c r="M27" s="119">
        <v>1401.64</v>
      </c>
      <c r="N27" s="120" t="s">
        <v>164</v>
      </c>
      <c r="O27" s="99"/>
      <c r="P27" s="100"/>
      <c r="Q27" s="100"/>
      <c r="R27" s="100"/>
      <c r="S27" s="100"/>
      <c r="T27" s="100"/>
      <c r="U27" s="100"/>
      <c r="V27" s="100"/>
      <c r="W27" s="100"/>
      <c r="X27" s="100"/>
      <c r="Y27" s="100"/>
      <c r="Z27" s="100"/>
      <c r="AA27" s="100"/>
    </row>
    <row r="28" spans="1:27" ht="42" customHeight="1" x14ac:dyDescent="0.35">
      <c r="A28" s="116">
        <v>14</v>
      </c>
      <c r="B28" s="117" t="s">
        <v>39</v>
      </c>
      <c r="C28" s="117" t="s">
        <v>103</v>
      </c>
      <c r="D28" s="142" t="s">
        <v>169</v>
      </c>
      <c r="E28" s="142" t="s">
        <v>169</v>
      </c>
      <c r="F28" s="142" t="s">
        <v>169</v>
      </c>
      <c r="G28" s="142" t="s">
        <v>169</v>
      </c>
      <c r="H28" s="142" t="s">
        <v>169</v>
      </c>
      <c r="I28" s="142" t="s">
        <v>169</v>
      </c>
      <c r="J28" s="142" t="s">
        <v>169</v>
      </c>
      <c r="K28" s="142" t="s">
        <v>169</v>
      </c>
      <c r="L28" s="142" t="s">
        <v>169</v>
      </c>
      <c r="M28" s="142" t="s">
        <v>169</v>
      </c>
      <c r="N28" s="120" t="s">
        <v>165</v>
      </c>
      <c r="O28" s="99"/>
      <c r="P28" s="100"/>
      <c r="Q28" s="100"/>
      <c r="R28" s="100"/>
      <c r="S28" s="100"/>
      <c r="T28" s="100"/>
      <c r="U28" s="100"/>
      <c r="V28" s="100"/>
      <c r="W28" s="100"/>
      <c r="X28" s="100"/>
      <c r="Y28" s="100"/>
      <c r="Z28" s="100"/>
      <c r="AA28" s="100"/>
    </row>
    <row r="29" spans="1:27" ht="42" customHeight="1" x14ac:dyDescent="0.35">
      <c r="A29" s="116">
        <v>15</v>
      </c>
      <c r="B29" s="143" t="s">
        <v>58</v>
      </c>
      <c r="C29" s="143" t="s">
        <v>69</v>
      </c>
      <c r="D29" s="142">
        <v>0</v>
      </c>
      <c r="E29" s="142">
        <v>0</v>
      </c>
      <c r="F29" s="142">
        <v>0</v>
      </c>
      <c r="G29" s="142">
        <v>0</v>
      </c>
      <c r="H29" s="142">
        <v>0</v>
      </c>
      <c r="I29" s="142">
        <v>0</v>
      </c>
      <c r="J29" s="142">
        <v>0</v>
      </c>
      <c r="K29" s="142">
        <v>0</v>
      </c>
      <c r="L29" s="142">
        <v>0</v>
      </c>
      <c r="M29" s="119">
        <v>0</v>
      </c>
      <c r="N29" s="120" t="s">
        <v>168</v>
      </c>
      <c r="O29" s="99"/>
      <c r="P29" s="100"/>
      <c r="Q29" s="100"/>
      <c r="R29" s="100"/>
      <c r="S29" s="100"/>
      <c r="T29" s="100"/>
      <c r="U29" s="100"/>
      <c r="V29" s="100"/>
      <c r="W29" s="100"/>
      <c r="X29" s="100"/>
      <c r="Y29" s="100"/>
      <c r="Z29" s="100"/>
      <c r="AA29" s="100"/>
    </row>
    <row r="30" spans="1:27" s="3" customFormat="1" ht="20.5" customHeight="1" thickBot="1" x14ac:dyDescent="0.4">
      <c r="A30" s="128"/>
      <c r="B30" s="144"/>
      <c r="C30" s="144"/>
      <c r="D30" s="112"/>
      <c r="E30" s="112"/>
      <c r="F30" s="112"/>
      <c r="G30" s="112"/>
      <c r="H30" s="112"/>
      <c r="I30" s="112"/>
      <c r="J30" s="112"/>
      <c r="K30" s="112"/>
      <c r="L30" s="112"/>
      <c r="M30" s="129">
        <f>SUM(M21:M29)</f>
        <v>3066.94</v>
      </c>
      <c r="N30" s="130" t="s">
        <v>167</v>
      </c>
      <c r="O30" s="145"/>
      <c r="P30" s="146"/>
      <c r="Q30" s="146"/>
      <c r="R30" s="146"/>
      <c r="S30" s="146"/>
      <c r="T30" s="146"/>
      <c r="U30" s="146"/>
      <c r="V30" s="146"/>
      <c r="W30" s="146"/>
      <c r="X30" s="146"/>
      <c r="Y30" s="146"/>
      <c r="Z30" s="146"/>
      <c r="AA30" s="146"/>
    </row>
    <row r="31" spans="1:27" x14ac:dyDescent="0.35">
      <c r="A31" s="228" t="s">
        <v>2</v>
      </c>
      <c r="B31" s="229"/>
      <c r="C31" s="229"/>
      <c r="D31" s="229"/>
      <c r="E31" s="229"/>
      <c r="F31" s="229"/>
      <c r="G31" s="229"/>
      <c r="H31" s="229"/>
      <c r="I31" s="229"/>
      <c r="J31" s="229"/>
      <c r="K31" s="229"/>
      <c r="L31" s="229"/>
      <c r="M31" s="229"/>
      <c r="N31" s="98"/>
      <c r="O31" s="99"/>
      <c r="P31" s="100"/>
      <c r="Q31" s="100"/>
      <c r="R31" s="100"/>
      <c r="S31" s="100"/>
      <c r="T31" s="100"/>
      <c r="U31" s="100"/>
      <c r="V31" s="100"/>
      <c r="W31" s="100"/>
      <c r="X31" s="100"/>
      <c r="Y31" s="100"/>
      <c r="Z31" s="100"/>
      <c r="AA31" s="100"/>
    </row>
    <row r="32" spans="1:27" ht="42.5" customHeight="1" x14ac:dyDescent="0.35">
      <c r="A32" s="116">
        <v>16</v>
      </c>
      <c r="B32" s="118" t="s">
        <v>81</v>
      </c>
      <c r="C32" s="117" t="s">
        <v>21</v>
      </c>
      <c r="D32" s="20" t="s">
        <v>169</v>
      </c>
      <c r="E32" s="20" t="s">
        <v>169</v>
      </c>
      <c r="F32" s="20" t="s">
        <v>169</v>
      </c>
      <c r="G32" s="20" t="s">
        <v>169</v>
      </c>
      <c r="H32" s="20" t="s">
        <v>169</v>
      </c>
      <c r="I32" s="20" t="s">
        <v>169</v>
      </c>
      <c r="J32" s="142" t="s">
        <v>209</v>
      </c>
      <c r="K32" s="142" t="s">
        <v>209</v>
      </c>
      <c r="L32" s="142">
        <v>421</v>
      </c>
      <c r="M32" s="119">
        <v>1913353</v>
      </c>
      <c r="N32" s="147" t="s">
        <v>212</v>
      </c>
      <c r="O32" s="99"/>
      <c r="P32" s="100"/>
      <c r="Q32" s="100"/>
      <c r="R32" s="100"/>
      <c r="S32" s="100"/>
      <c r="T32" s="100"/>
      <c r="U32" s="100"/>
      <c r="V32" s="100"/>
      <c r="W32" s="100"/>
      <c r="X32" s="100"/>
      <c r="Y32" s="100"/>
      <c r="Z32" s="100"/>
      <c r="AA32" s="100"/>
    </row>
    <row r="33" spans="1:27" ht="72" customHeight="1" x14ac:dyDescent="0.35">
      <c r="A33" s="116">
        <v>17</v>
      </c>
      <c r="B33" s="118" t="s">
        <v>62</v>
      </c>
      <c r="C33" s="118" t="s">
        <v>71</v>
      </c>
      <c r="D33" s="20" t="s">
        <v>209</v>
      </c>
      <c r="E33" s="20" t="s">
        <v>209</v>
      </c>
      <c r="F33" s="20" t="s">
        <v>278</v>
      </c>
      <c r="G33" s="20" t="s">
        <v>278</v>
      </c>
      <c r="H33" s="20" t="s">
        <v>278</v>
      </c>
      <c r="I33" s="20" t="s">
        <v>278</v>
      </c>
      <c r="J33" s="142" t="s">
        <v>209</v>
      </c>
      <c r="K33" s="142" t="s">
        <v>209</v>
      </c>
      <c r="L33" s="142"/>
      <c r="M33" s="119"/>
      <c r="N33" s="148" t="s">
        <v>211</v>
      </c>
      <c r="O33" s="99"/>
      <c r="P33" s="100"/>
      <c r="Q33" s="100"/>
      <c r="R33" s="100"/>
      <c r="S33" s="100"/>
      <c r="T33" s="100"/>
      <c r="U33" s="100"/>
      <c r="V33" s="100"/>
      <c r="W33" s="100"/>
      <c r="X33" s="100"/>
      <c r="Y33" s="100"/>
      <c r="Z33" s="100"/>
      <c r="AA33" s="100"/>
    </row>
    <row r="34" spans="1:27" ht="57" customHeight="1" x14ac:dyDescent="0.35">
      <c r="A34" s="116">
        <v>18</v>
      </c>
      <c r="B34" s="118" t="s">
        <v>40</v>
      </c>
      <c r="C34" s="118" t="s">
        <v>82</v>
      </c>
      <c r="D34" s="20" t="s">
        <v>169</v>
      </c>
      <c r="E34" s="20" t="s">
        <v>169</v>
      </c>
      <c r="F34" s="20" t="s">
        <v>169</v>
      </c>
      <c r="G34" s="20" t="s">
        <v>169</v>
      </c>
      <c r="H34" s="20" t="s">
        <v>169</v>
      </c>
      <c r="I34" s="20" t="s">
        <v>169</v>
      </c>
      <c r="J34" s="142" t="s">
        <v>209</v>
      </c>
      <c r="K34" s="142" t="s">
        <v>209</v>
      </c>
      <c r="L34" s="103">
        <v>67</v>
      </c>
      <c r="M34" s="138">
        <v>480.69</v>
      </c>
      <c r="N34" s="149" t="s">
        <v>213</v>
      </c>
      <c r="O34" s="99"/>
      <c r="P34" s="100"/>
      <c r="Q34" s="100"/>
      <c r="R34" s="100"/>
      <c r="S34" s="100"/>
      <c r="T34" s="100"/>
      <c r="U34" s="100"/>
      <c r="V34" s="100"/>
      <c r="W34" s="100"/>
      <c r="X34" s="100"/>
      <c r="Y34" s="100"/>
      <c r="Z34" s="100"/>
      <c r="AA34" s="100"/>
    </row>
    <row r="35" spans="1:27" ht="83.5" customHeight="1" x14ac:dyDescent="0.35">
      <c r="A35" s="116">
        <v>19</v>
      </c>
      <c r="B35" s="118" t="s">
        <v>122</v>
      </c>
      <c r="C35" s="118" t="s">
        <v>294</v>
      </c>
      <c r="D35" s="20" t="s">
        <v>279</v>
      </c>
      <c r="E35" s="20" t="s">
        <v>279</v>
      </c>
      <c r="F35" s="20" t="s">
        <v>279</v>
      </c>
      <c r="G35" s="20" t="s">
        <v>279</v>
      </c>
      <c r="H35" s="20" t="s">
        <v>279</v>
      </c>
      <c r="I35" s="20" t="s">
        <v>279</v>
      </c>
      <c r="J35" s="20" t="s">
        <v>279</v>
      </c>
      <c r="K35" s="20" t="s">
        <v>279</v>
      </c>
      <c r="L35" s="142">
        <v>11</v>
      </c>
      <c r="M35" s="119"/>
      <c r="N35" s="149" t="s">
        <v>214</v>
      </c>
      <c r="O35" s="99"/>
      <c r="P35" s="100"/>
      <c r="Q35" s="100"/>
      <c r="R35" s="100"/>
      <c r="S35" s="100"/>
      <c r="T35" s="100"/>
      <c r="U35" s="100"/>
      <c r="V35" s="100"/>
      <c r="W35" s="100"/>
      <c r="X35" s="100"/>
      <c r="Y35" s="100"/>
      <c r="Z35" s="100"/>
      <c r="AA35" s="100"/>
    </row>
    <row r="36" spans="1:27" s="80" customFormat="1" ht="22" customHeight="1" thickBot="1" x14ac:dyDescent="0.4">
      <c r="A36" s="128"/>
      <c r="B36" s="140"/>
      <c r="C36" s="140"/>
      <c r="D36" s="112"/>
      <c r="E36" s="112"/>
      <c r="F36" s="112"/>
      <c r="G36" s="112"/>
      <c r="H36" s="112"/>
      <c r="I36" s="112"/>
      <c r="J36" s="112"/>
      <c r="K36" s="112"/>
      <c r="L36" s="112"/>
      <c r="M36" s="129">
        <f>SUM(M32:M35)</f>
        <v>1913833.69</v>
      </c>
      <c r="N36" s="113" t="s">
        <v>207</v>
      </c>
      <c r="O36" s="114"/>
      <c r="P36" s="115"/>
      <c r="Q36" s="115"/>
      <c r="R36" s="115"/>
      <c r="S36" s="115"/>
      <c r="T36" s="115"/>
      <c r="U36" s="115"/>
      <c r="V36" s="115"/>
      <c r="W36" s="115"/>
      <c r="X36" s="115"/>
      <c r="Y36" s="115"/>
      <c r="Z36" s="115"/>
      <c r="AA36" s="115"/>
    </row>
    <row r="37" spans="1:27" x14ac:dyDescent="0.35">
      <c r="A37" s="235" t="s">
        <v>8</v>
      </c>
      <c r="B37" s="235"/>
      <c r="C37" s="235"/>
      <c r="D37" s="235"/>
      <c r="E37" s="235"/>
      <c r="F37" s="235"/>
      <c r="G37" s="235"/>
      <c r="H37" s="235"/>
      <c r="I37" s="235"/>
      <c r="J37" s="235"/>
      <c r="K37" s="235"/>
      <c r="L37" s="235"/>
      <c r="M37" s="235"/>
      <c r="N37" s="150"/>
      <c r="O37" s="100"/>
      <c r="P37" s="100"/>
      <c r="Q37" s="100"/>
      <c r="R37" s="100"/>
      <c r="S37" s="100"/>
      <c r="T37" s="100"/>
      <c r="U37" s="100"/>
      <c r="V37" s="100"/>
      <c r="W37" s="100"/>
      <c r="X37" s="100"/>
      <c r="Y37" s="100"/>
      <c r="Z37" s="100"/>
      <c r="AA37" s="100"/>
    </row>
    <row r="38" spans="1:27" ht="57.5" customHeight="1" x14ac:dyDescent="0.35">
      <c r="A38" s="119">
        <v>20</v>
      </c>
      <c r="B38" s="118" t="s">
        <v>48</v>
      </c>
      <c r="C38" s="118" t="s">
        <v>110</v>
      </c>
      <c r="D38" s="103">
        <v>84</v>
      </c>
      <c r="E38" s="103">
        <v>84</v>
      </c>
      <c r="F38" s="103" t="s">
        <v>169</v>
      </c>
      <c r="G38" s="103" t="s">
        <v>169</v>
      </c>
      <c r="H38" s="103" t="s">
        <v>169</v>
      </c>
      <c r="I38" s="103" t="s">
        <v>169</v>
      </c>
      <c r="J38" s="103" t="s">
        <v>169</v>
      </c>
      <c r="K38" s="103" t="s">
        <v>169</v>
      </c>
      <c r="L38" s="103">
        <v>84</v>
      </c>
      <c r="M38" s="138">
        <v>84</v>
      </c>
      <c r="N38" s="151"/>
      <c r="O38" s="100"/>
      <c r="P38" s="100"/>
      <c r="Q38" s="100"/>
      <c r="R38" s="100"/>
      <c r="S38" s="100"/>
      <c r="T38" s="100"/>
      <c r="U38" s="100"/>
      <c r="V38" s="100"/>
      <c r="W38" s="100"/>
      <c r="X38" s="100"/>
      <c r="Y38" s="100"/>
      <c r="Z38" s="100"/>
      <c r="AA38" s="100"/>
    </row>
    <row r="39" spans="1:27" ht="55" customHeight="1" x14ac:dyDescent="0.35">
      <c r="A39" s="119">
        <v>21</v>
      </c>
      <c r="B39" s="118" t="s">
        <v>49</v>
      </c>
      <c r="C39" s="118" t="s">
        <v>29</v>
      </c>
      <c r="D39" s="103" t="s">
        <v>169</v>
      </c>
      <c r="E39" s="103" t="s">
        <v>169</v>
      </c>
      <c r="F39" s="103" t="s">
        <v>169</v>
      </c>
      <c r="G39" s="103" t="s">
        <v>169</v>
      </c>
      <c r="H39" s="103" t="s">
        <v>169</v>
      </c>
      <c r="I39" s="103" t="s">
        <v>169</v>
      </c>
      <c r="J39" s="103" t="s">
        <v>169</v>
      </c>
      <c r="K39" s="103" t="s">
        <v>169</v>
      </c>
      <c r="L39" s="103">
        <v>4404</v>
      </c>
      <c r="M39" s="138" t="s">
        <v>169</v>
      </c>
      <c r="N39" s="102" t="s">
        <v>182</v>
      </c>
      <c r="O39" s="100"/>
      <c r="P39" s="100"/>
      <c r="Q39" s="100"/>
      <c r="R39" s="100"/>
      <c r="S39" s="100"/>
      <c r="T39" s="100"/>
      <c r="U39" s="100"/>
      <c r="V39" s="100"/>
      <c r="W39" s="100"/>
      <c r="X39" s="100"/>
      <c r="Y39" s="100"/>
      <c r="Z39" s="100"/>
      <c r="AA39" s="100"/>
    </row>
    <row r="40" spans="1:27" ht="55.5" customHeight="1" x14ac:dyDescent="0.35">
      <c r="A40" s="119">
        <v>22</v>
      </c>
      <c r="B40" s="118" t="s">
        <v>135</v>
      </c>
      <c r="C40" s="118" t="s">
        <v>134</v>
      </c>
      <c r="D40" s="103">
        <f>60+2</f>
        <v>62</v>
      </c>
      <c r="E40" s="103">
        <f>45+1.5</f>
        <v>46.5</v>
      </c>
      <c r="F40" s="103">
        <f>195+70</f>
        <v>265</v>
      </c>
      <c r="G40" s="103">
        <f>585+82.5</f>
        <v>667.5</v>
      </c>
      <c r="H40" s="103" t="s">
        <v>169</v>
      </c>
      <c r="I40" s="103" t="s">
        <v>169</v>
      </c>
      <c r="J40" s="103" t="s">
        <v>169</v>
      </c>
      <c r="K40" s="103" t="s">
        <v>169</v>
      </c>
      <c r="L40" s="103">
        <f>255+36</f>
        <v>291</v>
      </c>
      <c r="M40" s="138">
        <f>630+84</f>
        <v>714</v>
      </c>
      <c r="N40" s="102" t="s">
        <v>183</v>
      </c>
      <c r="O40" s="100"/>
      <c r="P40" s="100"/>
      <c r="Q40" s="100"/>
      <c r="R40" s="100"/>
      <c r="S40" s="100"/>
      <c r="T40" s="100"/>
      <c r="U40" s="100"/>
      <c r="V40" s="100"/>
      <c r="W40" s="100"/>
      <c r="X40" s="100"/>
      <c r="Y40" s="100"/>
      <c r="Z40" s="100"/>
      <c r="AA40" s="100"/>
    </row>
    <row r="41" spans="1:27" ht="55" customHeight="1" x14ac:dyDescent="0.35">
      <c r="A41" s="119">
        <v>23</v>
      </c>
      <c r="B41" s="118" t="s">
        <v>50</v>
      </c>
      <c r="C41" s="118" t="s">
        <v>111</v>
      </c>
      <c r="D41" s="103">
        <v>11</v>
      </c>
      <c r="E41" s="103">
        <f>D41*1</f>
        <v>11</v>
      </c>
      <c r="F41" s="103">
        <v>41</v>
      </c>
      <c r="G41" s="103">
        <f>2*F41</f>
        <v>82</v>
      </c>
      <c r="H41" s="103">
        <v>52</v>
      </c>
      <c r="I41" s="103">
        <f>2*H41</f>
        <v>104</v>
      </c>
      <c r="J41" s="103" t="s">
        <v>169</v>
      </c>
      <c r="K41" s="103" t="s">
        <v>169</v>
      </c>
      <c r="L41" s="103">
        <f>D41+F41+H41</f>
        <v>104</v>
      </c>
      <c r="M41" s="138">
        <f>E41+G41+I41</f>
        <v>197</v>
      </c>
      <c r="N41" s="102"/>
      <c r="O41" s="100"/>
      <c r="P41" s="100"/>
      <c r="Q41" s="100"/>
      <c r="R41" s="100"/>
      <c r="S41" s="100"/>
      <c r="T41" s="100"/>
      <c r="U41" s="100"/>
      <c r="V41" s="100"/>
      <c r="W41" s="100"/>
      <c r="X41" s="100"/>
      <c r="Y41" s="100"/>
      <c r="Z41" s="100"/>
      <c r="AA41" s="100"/>
    </row>
    <row r="42" spans="1:27" ht="56.5" customHeight="1" x14ac:dyDescent="0.35">
      <c r="A42" s="119">
        <v>24</v>
      </c>
      <c r="B42" s="118" t="s">
        <v>47</v>
      </c>
      <c r="C42" s="118" t="s">
        <v>112</v>
      </c>
      <c r="D42" s="103" t="s">
        <v>169</v>
      </c>
      <c r="E42" s="103" t="s">
        <v>169</v>
      </c>
      <c r="F42" s="103" t="s">
        <v>169</v>
      </c>
      <c r="G42" s="103" t="s">
        <v>169</v>
      </c>
      <c r="H42" s="103" t="s">
        <v>169</v>
      </c>
      <c r="I42" s="103" t="s">
        <v>169</v>
      </c>
      <c r="J42" s="103" t="s">
        <v>169</v>
      </c>
      <c r="K42" s="103" t="s">
        <v>169</v>
      </c>
      <c r="L42" s="103" t="s">
        <v>169</v>
      </c>
      <c r="M42" s="103" t="s">
        <v>169</v>
      </c>
      <c r="N42" s="102"/>
      <c r="O42" s="100"/>
      <c r="P42" s="100"/>
      <c r="Q42" s="100"/>
      <c r="R42" s="100"/>
      <c r="S42" s="100"/>
      <c r="T42" s="100"/>
      <c r="U42" s="100"/>
      <c r="V42" s="100"/>
      <c r="W42" s="100"/>
      <c r="X42" s="100"/>
      <c r="Y42" s="100"/>
      <c r="Z42" s="100"/>
      <c r="AA42" s="100"/>
    </row>
    <row r="43" spans="1:27" ht="56.5" customHeight="1" x14ac:dyDescent="0.35">
      <c r="A43" s="119">
        <v>25</v>
      </c>
      <c r="B43" s="118" t="s">
        <v>51</v>
      </c>
      <c r="C43" s="118" t="s">
        <v>113</v>
      </c>
      <c r="D43" s="103" t="s">
        <v>169</v>
      </c>
      <c r="E43" s="103" t="s">
        <v>169</v>
      </c>
      <c r="F43" s="103" t="s">
        <v>169</v>
      </c>
      <c r="G43" s="103" t="s">
        <v>169</v>
      </c>
      <c r="H43" s="103" t="s">
        <v>169</v>
      </c>
      <c r="I43" s="103" t="s">
        <v>169</v>
      </c>
      <c r="J43" s="103" t="s">
        <v>169</v>
      </c>
      <c r="K43" s="103" t="s">
        <v>169</v>
      </c>
      <c r="L43" s="103">
        <v>231</v>
      </c>
      <c r="M43" s="138" t="s">
        <v>169</v>
      </c>
      <c r="N43" s="102" t="s">
        <v>184</v>
      </c>
      <c r="O43" s="100"/>
      <c r="P43" s="100"/>
      <c r="Q43" s="100"/>
      <c r="R43" s="100"/>
      <c r="S43" s="100"/>
      <c r="T43" s="100"/>
      <c r="U43" s="100"/>
      <c r="V43" s="100"/>
      <c r="W43" s="100"/>
      <c r="X43" s="100"/>
      <c r="Y43" s="100"/>
      <c r="Z43" s="100"/>
      <c r="AA43" s="100"/>
    </row>
    <row r="44" spans="1:27" ht="54" customHeight="1" x14ac:dyDescent="0.35">
      <c r="A44" s="119">
        <v>26</v>
      </c>
      <c r="B44" s="118" t="s">
        <v>56</v>
      </c>
      <c r="C44" s="118" t="s">
        <v>114</v>
      </c>
      <c r="D44" s="103" t="s">
        <v>169</v>
      </c>
      <c r="E44" s="103" t="s">
        <v>169</v>
      </c>
      <c r="F44" s="103" t="s">
        <v>169</v>
      </c>
      <c r="G44" s="103" t="s">
        <v>169</v>
      </c>
      <c r="H44" s="103" t="s">
        <v>169</v>
      </c>
      <c r="I44" s="103" t="s">
        <v>169</v>
      </c>
      <c r="J44" s="103" t="s">
        <v>169</v>
      </c>
      <c r="K44" s="103" t="s">
        <v>169</v>
      </c>
      <c r="L44" s="103">
        <v>2431</v>
      </c>
      <c r="M44" s="138">
        <v>33072</v>
      </c>
      <c r="N44" s="102" t="s">
        <v>175</v>
      </c>
      <c r="O44" s="100"/>
      <c r="P44" s="100"/>
      <c r="Q44" s="100"/>
      <c r="R44" s="100"/>
      <c r="S44" s="100"/>
      <c r="T44" s="100"/>
      <c r="U44" s="100"/>
      <c r="V44" s="100"/>
      <c r="W44" s="100"/>
      <c r="X44" s="100"/>
      <c r="Y44" s="100"/>
      <c r="Z44" s="100"/>
      <c r="AA44" s="100"/>
    </row>
    <row r="45" spans="1:27" ht="55.5" customHeight="1" x14ac:dyDescent="0.35">
      <c r="A45" s="119">
        <v>27</v>
      </c>
      <c r="B45" s="118" t="s">
        <v>52</v>
      </c>
      <c r="C45" s="118" t="s">
        <v>115</v>
      </c>
      <c r="D45" s="103" t="s">
        <v>169</v>
      </c>
      <c r="E45" s="103" t="s">
        <v>169</v>
      </c>
      <c r="F45" s="103" t="s">
        <v>169</v>
      </c>
      <c r="G45" s="103" t="s">
        <v>169</v>
      </c>
      <c r="H45" s="103" t="s">
        <v>169</v>
      </c>
      <c r="I45" s="103" t="s">
        <v>169</v>
      </c>
      <c r="J45" s="103">
        <v>596</v>
      </c>
      <c r="K45" s="152">
        <v>2207</v>
      </c>
      <c r="L45" s="103">
        <v>596</v>
      </c>
      <c r="M45" s="153">
        <v>2207</v>
      </c>
      <c r="N45" s="102" t="s">
        <v>185</v>
      </c>
      <c r="O45" s="100"/>
      <c r="P45" s="100"/>
      <c r="Q45" s="100"/>
      <c r="R45" s="100"/>
      <c r="S45" s="100"/>
      <c r="T45" s="100"/>
      <c r="U45" s="100"/>
      <c r="V45" s="100"/>
      <c r="W45" s="100"/>
      <c r="X45" s="100"/>
      <c r="Y45" s="100"/>
      <c r="Z45" s="100"/>
      <c r="AA45" s="100"/>
    </row>
    <row r="46" spans="1:27" ht="55" customHeight="1" x14ac:dyDescent="0.35">
      <c r="A46" s="119">
        <v>28</v>
      </c>
      <c r="B46" s="118" t="s">
        <v>53</v>
      </c>
      <c r="C46" s="118" t="s">
        <v>116</v>
      </c>
      <c r="D46" s="142">
        <v>0</v>
      </c>
      <c r="E46" s="142">
        <v>0</v>
      </c>
      <c r="F46" s="142">
        <v>0</v>
      </c>
      <c r="G46" s="142">
        <v>0</v>
      </c>
      <c r="H46" s="142">
        <v>0</v>
      </c>
      <c r="I46" s="142">
        <v>0</v>
      </c>
      <c r="J46" s="142">
        <v>0</v>
      </c>
      <c r="K46" s="142">
        <v>0</v>
      </c>
      <c r="L46" s="142">
        <v>0</v>
      </c>
      <c r="M46" s="119">
        <v>0</v>
      </c>
      <c r="N46" s="117" t="s">
        <v>177</v>
      </c>
      <c r="O46" s="100"/>
      <c r="P46" s="100"/>
      <c r="Q46" s="100"/>
      <c r="R46" s="100"/>
      <c r="S46" s="100"/>
      <c r="T46" s="100"/>
      <c r="U46" s="100"/>
      <c r="V46" s="100"/>
      <c r="W46" s="100"/>
      <c r="X46" s="100"/>
      <c r="Y46" s="100"/>
      <c r="Z46" s="100"/>
      <c r="AA46" s="100"/>
    </row>
    <row r="47" spans="1:27" ht="56" customHeight="1" x14ac:dyDescent="0.35">
      <c r="A47" s="119">
        <v>29</v>
      </c>
      <c r="B47" s="118" t="s">
        <v>30</v>
      </c>
      <c r="C47" s="118" t="s">
        <v>117</v>
      </c>
      <c r="D47" s="103" t="s">
        <v>209</v>
      </c>
      <c r="E47" s="103" t="s">
        <v>209</v>
      </c>
      <c r="F47" s="103" t="s">
        <v>169</v>
      </c>
      <c r="G47" s="103" t="s">
        <v>169</v>
      </c>
      <c r="H47" s="103" t="s">
        <v>169</v>
      </c>
      <c r="I47" s="103" t="s">
        <v>169</v>
      </c>
      <c r="J47" s="103" t="s">
        <v>209</v>
      </c>
      <c r="K47" s="103" t="s">
        <v>209</v>
      </c>
      <c r="L47" s="103">
        <v>410</v>
      </c>
      <c r="M47" s="138">
        <v>6393</v>
      </c>
      <c r="N47" s="102" t="s">
        <v>186</v>
      </c>
      <c r="O47" s="100"/>
      <c r="P47" s="100"/>
      <c r="Q47" s="100"/>
      <c r="R47" s="100"/>
      <c r="S47" s="100"/>
      <c r="T47" s="100"/>
      <c r="U47" s="100"/>
      <c r="V47" s="100"/>
      <c r="W47" s="100"/>
      <c r="X47" s="100"/>
      <c r="Y47" s="100"/>
      <c r="Z47" s="100"/>
      <c r="AA47" s="100"/>
    </row>
    <row r="48" spans="1:27" ht="79.5" customHeight="1" x14ac:dyDescent="0.35">
      <c r="A48" s="119">
        <v>30</v>
      </c>
      <c r="B48" s="118" t="s">
        <v>252</v>
      </c>
      <c r="C48" s="118" t="s">
        <v>118</v>
      </c>
      <c r="D48" s="142">
        <v>0</v>
      </c>
      <c r="E48" s="142">
        <v>0</v>
      </c>
      <c r="F48" s="142">
        <v>0</v>
      </c>
      <c r="G48" s="142">
        <v>0</v>
      </c>
      <c r="H48" s="142">
        <v>0</v>
      </c>
      <c r="I48" s="142">
        <v>0</v>
      </c>
      <c r="J48" s="142">
        <v>0</v>
      </c>
      <c r="K48" s="142">
        <v>0</v>
      </c>
      <c r="L48" s="142">
        <v>0</v>
      </c>
      <c r="M48" s="119">
        <v>0</v>
      </c>
      <c r="N48" s="117" t="s">
        <v>180</v>
      </c>
      <c r="O48" s="100"/>
      <c r="P48" s="100"/>
      <c r="Q48" s="100"/>
      <c r="R48" s="100"/>
      <c r="S48" s="100"/>
      <c r="T48" s="100"/>
      <c r="U48" s="100"/>
      <c r="V48" s="100"/>
      <c r="W48" s="100"/>
      <c r="X48" s="100"/>
      <c r="Y48" s="100"/>
      <c r="Z48" s="100"/>
      <c r="AA48" s="100"/>
    </row>
    <row r="49" spans="1:27" s="78" customFormat="1" ht="23.5" customHeight="1" x14ac:dyDescent="0.35">
      <c r="A49" s="154"/>
      <c r="B49" s="155"/>
      <c r="C49" s="155"/>
      <c r="D49" s="156"/>
      <c r="E49" s="156"/>
      <c r="F49" s="156"/>
      <c r="G49" s="156"/>
      <c r="H49" s="156"/>
      <c r="I49" s="156"/>
      <c r="J49" s="156"/>
      <c r="K49" s="156"/>
      <c r="L49" s="156"/>
      <c r="M49" s="154">
        <f>SUM(M38:M48)</f>
        <v>42667</v>
      </c>
      <c r="N49" s="157" t="s">
        <v>181</v>
      </c>
      <c r="O49" s="115"/>
      <c r="P49" s="115"/>
      <c r="Q49" s="115"/>
      <c r="R49" s="115"/>
      <c r="S49" s="115"/>
      <c r="T49" s="115"/>
      <c r="U49" s="115"/>
      <c r="V49" s="115"/>
      <c r="W49" s="115"/>
      <c r="X49" s="115"/>
      <c r="Y49" s="115"/>
      <c r="Z49" s="115"/>
      <c r="AA49" s="115"/>
    </row>
    <row r="50" spans="1:27" x14ac:dyDescent="0.35">
      <c r="A50" s="233" t="s">
        <v>3</v>
      </c>
      <c r="B50" s="233"/>
      <c r="C50" s="233"/>
      <c r="D50" s="233"/>
      <c r="E50" s="233"/>
      <c r="F50" s="233"/>
      <c r="G50" s="233"/>
      <c r="H50" s="233"/>
      <c r="I50" s="233"/>
      <c r="J50" s="233"/>
      <c r="K50" s="233"/>
      <c r="L50" s="233"/>
      <c r="M50" s="233"/>
      <c r="N50" s="158"/>
      <c r="O50" s="100"/>
      <c r="P50" s="100"/>
      <c r="Q50" s="100"/>
      <c r="R50" s="100"/>
      <c r="S50" s="100"/>
      <c r="T50" s="100"/>
      <c r="U50" s="100"/>
      <c r="V50" s="100"/>
      <c r="W50" s="100"/>
      <c r="X50" s="100"/>
      <c r="Y50" s="100"/>
      <c r="Z50" s="100"/>
      <c r="AA50" s="100"/>
    </row>
    <row r="51" spans="1:27" ht="73" customHeight="1" x14ac:dyDescent="0.35">
      <c r="A51" s="119">
        <v>31</v>
      </c>
      <c r="B51" s="118" t="s">
        <v>127</v>
      </c>
      <c r="C51" s="117" t="s">
        <v>83</v>
      </c>
      <c r="D51" s="103" t="s">
        <v>169</v>
      </c>
      <c r="E51" s="103" t="s">
        <v>169</v>
      </c>
      <c r="F51" s="103" t="s">
        <v>169</v>
      </c>
      <c r="G51" s="103" t="s">
        <v>169</v>
      </c>
      <c r="H51" s="103" t="s">
        <v>169</v>
      </c>
      <c r="I51" s="103" t="s">
        <v>169</v>
      </c>
      <c r="J51" s="103" t="s">
        <v>169</v>
      </c>
      <c r="K51" s="103" t="s">
        <v>169</v>
      </c>
      <c r="L51" s="159">
        <v>10241395</v>
      </c>
      <c r="M51" s="160">
        <v>12879011.24</v>
      </c>
      <c r="N51" s="117" t="s">
        <v>187</v>
      </c>
      <c r="O51" s="100"/>
      <c r="P51" s="100"/>
      <c r="Q51" s="100"/>
      <c r="R51" s="100"/>
      <c r="S51" s="100"/>
      <c r="T51" s="100"/>
      <c r="U51" s="100"/>
      <c r="V51" s="100"/>
      <c r="W51" s="100"/>
      <c r="X51" s="100"/>
      <c r="Y51" s="100"/>
      <c r="Z51" s="100"/>
      <c r="AA51" s="100"/>
    </row>
    <row r="52" spans="1:27" ht="82" customHeight="1" x14ac:dyDescent="0.35">
      <c r="A52" s="119">
        <v>32</v>
      </c>
      <c r="B52" s="118" t="s">
        <v>295</v>
      </c>
      <c r="C52" s="117" t="s">
        <v>22</v>
      </c>
      <c r="D52" s="103" t="s">
        <v>169</v>
      </c>
      <c r="E52" s="103" t="s">
        <v>169</v>
      </c>
      <c r="F52" s="103" t="s">
        <v>169</v>
      </c>
      <c r="G52" s="103" t="s">
        <v>169</v>
      </c>
      <c r="H52" s="103" t="s">
        <v>169</v>
      </c>
      <c r="I52" s="103" t="s">
        <v>169</v>
      </c>
      <c r="J52" s="103" t="s">
        <v>169</v>
      </c>
      <c r="K52" s="103" t="s">
        <v>169</v>
      </c>
      <c r="L52" s="103">
        <v>3012</v>
      </c>
      <c r="M52" s="138"/>
      <c r="N52" s="161"/>
      <c r="O52" s="100"/>
      <c r="P52" s="100"/>
      <c r="Q52" s="100"/>
      <c r="R52" s="100"/>
      <c r="S52" s="100"/>
      <c r="T52" s="100"/>
      <c r="U52" s="100"/>
      <c r="V52" s="100"/>
      <c r="W52" s="100"/>
      <c r="X52" s="100"/>
      <c r="Y52" s="100"/>
      <c r="Z52" s="100"/>
      <c r="AA52" s="100"/>
    </row>
    <row r="53" spans="1:27" ht="106" customHeight="1" x14ac:dyDescent="0.35">
      <c r="A53" s="119">
        <v>33</v>
      </c>
      <c r="B53" s="118" t="s">
        <v>55</v>
      </c>
      <c r="C53" s="117" t="s">
        <v>88</v>
      </c>
      <c r="D53" s="142">
        <v>4059</v>
      </c>
      <c r="E53" s="162">
        <v>553105.88329999999</v>
      </c>
      <c r="F53" s="103" t="s">
        <v>169</v>
      </c>
      <c r="G53" s="103" t="s">
        <v>169</v>
      </c>
      <c r="H53" s="103" t="s">
        <v>169</v>
      </c>
      <c r="I53" s="103" t="s">
        <v>169</v>
      </c>
      <c r="J53" s="103" t="s">
        <v>169</v>
      </c>
      <c r="K53" s="103" t="s">
        <v>169</v>
      </c>
      <c r="L53" s="142">
        <v>67838</v>
      </c>
      <c r="M53" s="162">
        <v>8767716</v>
      </c>
      <c r="N53" s="161"/>
      <c r="O53" s="100"/>
      <c r="P53" s="100"/>
      <c r="Q53" s="100"/>
      <c r="R53" s="100"/>
      <c r="S53" s="100"/>
      <c r="T53" s="100"/>
      <c r="U53" s="100"/>
      <c r="V53" s="100"/>
      <c r="W53" s="100"/>
      <c r="X53" s="100"/>
      <c r="Y53" s="100"/>
      <c r="Z53" s="100"/>
      <c r="AA53" s="100"/>
    </row>
    <row r="54" spans="1:27" ht="57" customHeight="1" x14ac:dyDescent="0.35">
      <c r="A54" s="119">
        <v>34</v>
      </c>
      <c r="B54" s="118" t="s">
        <v>35</v>
      </c>
      <c r="C54" s="117" t="s">
        <v>84</v>
      </c>
      <c r="D54" s="103" t="s">
        <v>169</v>
      </c>
      <c r="E54" s="103" t="s">
        <v>169</v>
      </c>
      <c r="F54" s="103" t="s">
        <v>169</v>
      </c>
      <c r="G54" s="103" t="s">
        <v>169</v>
      </c>
      <c r="H54" s="103" t="s">
        <v>169</v>
      </c>
      <c r="I54" s="103" t="s">
        <v>169</v>
      </c>
      <c r="J54" s="103" t="s">
        <v>169</v>
      </c>
      <c r="K54" s="103" t="s">
        <v>169</v>
      </c>
      <c r="L54" s="142">
        <v>3273</v>
      </c>
      <c r="M54" s="19">
        <v>11677.74</v>
      </c>
      <c r="N54" s="161"/>
      <c r="O54" s="100"/>
      <c r="P54" s="100"/>
      <c r="Q54" s="100"/>
      <c r="R54" s="100"/>
      <c r="S54" s="100"/>
      <c r="T54" s="100"/>
      <c r="U54" s="100"/>
      <c r="V54" s="100"/>
      <c r="W54" s="100"/>
      <c r="X54" s="100"/>
      <c r="Y54" s="100"/>
      <c r="Z54" s="100"/>
      <c r="AA54" s="100"/>
    </row>
    <row r="55" spans="1:27" ht="54.5" customHeight="1" x14ac:dyDescent="0.35">
      <c r="A55" s="119">
        <v>35</v>
      </c>
      <c r="B55" s="118" t="s">
        <v>33</v>
      </c>
      <c r="C55" s="117" t="s">
        <v>87</v>
      </c>
      <c r="D55" s="103" t="s">
        <v>169</v>
      </c>
      <c r="E55" s="103" t="s">
        <v>169</v>
      </c>
      <c r="F55" s="103" t="s">
        <v>169</v>
      </c>
      <c r="G55" s="103" t="s">
        <v>169</v>
      </c>
      <c r="H55" s="103" t="s">
        <v>169</v>
      </c>
      <c r="I55" s="103" t="s">
        <v>169</v>
      </c>
      <c r="J55" s="103" t="s">
        <v>169</v>
      </c>
      <c r="K55" s="103" t="s">
        <v>169</v>
      </c>
      <c r="L55" s="142">
        <v>58</v>
      </c>
      <c r="M55" s="19">
        <v>1502.93</v>
      </c>
      <c r="N55" s="161"/>
      <c r="O55" s="100"/>
      <c r="P55" s="100"/>
      <c r="Q55" s="100"/>
      <c r="R55" s="100"/>
      <c r="S55" s="100"/>
      <c r="T55" s="100"/>
      <c r="U55" s="100"/>
      <c r="V55" s="100"/>
      <c r="W55" s="100"/>
      <c r="X55" s="100"/>
      <c r="Y55" s="100"/>
      <c r="Z55" s="100"/>
      <c r="AA55" s="100"/>
    </row>
    <row r="56" spans="1:27" ht="53.5" customHeight="1" x14ac:dyDescent="0.35">
      <c r="A56" s="119">
        <v>36</v>
      </c>
      <c r="B56" s="118" t="s">
        <v>34</v>
      </c>
      <c r="C56" s="117" t="s">
        <v>86</v>
      </c>
      <c r="D56" s="103" t="s">
        <v>169</v>
      </c>
      <c r="E56" s="103" t="s">
        <v>169</v>
      </c>
      <c r="F56" s="103" t="s">
        <v>169</v>
      </c>
      <c r="G56" s="103" t="s">
        <v>169</v>
      </c>
      <c r="H56" s="103" t="s">
        <v>169</v>
      </c>
      <c r="I56" s="103" t="s">
        <v>169</v>
      </c>
      <c r="J56" s="103" t="s">
        <v>169</v>
      </c>
      <c r="K56" s="103" t="s">
        <v>169</v>
      </c>
      <c r="L56" s="142">
        <v>3273</v>
      </c>
      <c r="M56" s="19">
        <v>101630.33</v>
      </c>
      <c r="N56" s="161"/>
      <c r="O56" s="100"/>
      <c r="P56" s="100"/>
      <c r="Q56" s="100"/>
      <c r="R56" s="100"/>
      <c r="S56" s="100"/>
      <c r="T56" s="100"/>
      <c r="U56" s="100"/>
      <c r="V56" s="100"/>
      <c r="W56" s="100"/>
      <c r="X56" s="100"/>
      <c r="Y56" s="100"/>
      <c r="Z56" s="100"/>
      <c r="AA56" s="100"/>
    </row>
    <row r="57" spans="1:27" ht="56" customHeight="1" x14ac:dyDescent="0.35">
      <c r="A57" s="119">
        <v>37</v>
      </c>
      <c r="B57" s="118" t="s">
        <v>36</v>
      </c>
      <c r="C57" s="117" t="s">
        <v>85</v>
      </c>
      <c r="D57" s="103" t="s">
        <v>169</v>
      </c>
      <c r="E57" s="103" t="s">
        <v>169</v>
      </c>
      <c r="F57" s="103" t="s">
        <v>169</v>
      </c>
      <c r="G57" s="103" t="s">
        <v>169</v>
      </c>
      <c r="H57" s="103" t="s">
        <v>169</v>
      </c>
      <c r="I57" s="103" t="s">
        <v>169</v>
      </c>
      <c r="J57" s="103" t="s">
        <v>169</v>
      </c>
      <c r="K57" s="103" t="s">
        <v>169</v>
      </c>
      <c r="L57" s="142">
        <v>0</v>
      </c>
      <c r="M57" s="19">
        <v>0</v>
      </c>
      <c r="N57" s="161"/>
      <c r="O57" s="100"/>
      <c r="P57" s="100"/>
      <c r="Q57" s="100"/>
      <c r="R57" s="100"/>
      <c r="S57" s="100"/>
      <c r="T57" s="100"/>
      <c r="U57" s="100"/>
      <c r="V57" s="100"/>
      <c r="W57" s="100"/>
      <c r="X57" s="100"/>
      <c r="Y57" s="100"/>
      <c r="Z57" s="100"/>
      <c r="AA57" s="100"/>
    </row>
    <row r="58" spans="1:27" s="78" customFormat="1" ht="22.5" customHeight="1" x14ac:dyDescent="0.35">
      <c r="A58" s="154"/>
      <c r="B58" s="155"/>
      <c r="C58" s="157"/>
      <c r="D58" s="156"/>
      <c r="E58" s="156"/>
      <c r="F58" s="156"/>
      <c r="G58" s="156"/>
      <c r="H58" s="156"/>
      <c r="I58" s="156"/>
      <c r="J58" s="156"/>
      <c r="K58" s="156"/>
      <c r="L58" s="156"/>
      <c r="M58" s="163">
        <f>SUM(M51:M57)</f>
        <v>21761538.239999998</v>
      </c>
      <c r="N58" s="164" t="s">
        <v>188</v>
      </c>
      <c r="O58" s="115"/>
      <c r="P58" s="115"/>
      <c r="Q58" s="115"/>
      <c r="R58" s="115"/>
      <c r="S58" s="115"/>
      <c r="T58" s="115"/>
      <c r="U58" s="115"/>
      <c r="V58" s="115"/>
      <c r="W58" s="115"/>
      <c r="X58" s="115"/>
      <c r="Y58" s="115"/>
      <c r="Z58" s="115"/>
      <c r="AA58" s="115"/>
    </row>
    <row r="59" spans="1:27" x14ac:dyDescent="0.35">
      <c r="A59" s="233" t="s">
        <v>6</v>
      </c>
      <c r="B59" s="233"/>
      <c r="C59" s="233"/>
      <c r="D59" s="233"/>
      <c r="E59" s="233"/>
      <c r="F59" s="233"/>
      <c r="G59" s="233"/>
      <c r="H59" s="233"/>
      <c r="I59" s="233"/>
      <c r="J59" s="233"/>
      <c r="K59" s="233"/>
      <c r="L59" s="233"/>
      <c r="M59" s="233"/>
      <c r="N59" s="158"/>
      <c r="O59" s="100"/>
      <c r="P59" s="100"/>
      <c r="Q59" s="100"/>
      <c r="R59" s="100"/>
      <c r="S59" s="100"/>
      <c r="T59" s="100"/>
      <c r="U59" s="100"/>
      <c r="V59" s="100"/>
      <c r="W59" s="100"/>
      <c r="X59" s="100"/>
      <c r="Y59" s="100"/>
      <c r="Z59" s="100"/>
      <c r="AA59" s="100"/>
    </row>
    <row r="60" spans="1:27" ht="41.5" customHeight="1" x14ac:dyDescent="0.35">
      <c r="A60" s="119">
        <v>38</v>
      </c>
      <c r="B60" s="118" t="s">
        <v>41</v>
      </c>
      <c r="C60" s="118" t="s">
        <v>105</v>
      </c>
      <c r="D60" s="103" t="s">
        <v>169</v>
      </c>
      <c r="E60" s="103" t="s">
        <v>169</v>
      </c>
      <c r="F60" s="103" t="s">
        <v>169</v>
      </c>
      <c r="G60" s="103" t="s">
        <v>169</v>
      </c>
      <c r="H60" s="103" t="s">
        <v>169</v>
      </c>
      <c r="I60" s="103" t="s">
        <v>169</v>
      </c>
      <c r="J60" s="103" t="s">
        <v>169</v>
      </c>
      <c r="K60" s="103" t="s">
        <v>169</v>
      </c>
      <c r="L60" s="103" t="s">
        <v>169</v>
      </c>
      <c r="M60" s="103" t="s">
        <v>169</v>
      </c>
      <c r="N60" s="161"/>
      <c r="O60" s="100"/>
      <c r="P60" s="100"/>
      <c r="Q60" s="100"/>
      <c r="R60" s="100"/>
      <c r="S60" s="100"/>
      <c r="T60" s="100"/>
      <c r="U60" s="100"/>
      <c r="V60" s="100"/>
      <c r="W60" s="100"/>
      <c r="X60" s="100"/>
      <c r="Y60" s="100"/>
      <c r="Z60" s="100"/>
      <c r="AA60" s="100"/>
    </row>
    <row r="61" spans="1:27" ht="53.5" customHeight="1" x14ac:dyDescent="0.35">
      <c r="A61" s="119">
        <v>39</v>
      </c>
      <c r="B61" s="118" t="s">
        <v>107</v>
      </c>
      <c r="C61" s="118" t="s">
        <v>106</v>
      </c>
      <c r="D61" s="103" t="s">
        <v>169</v>
      </c>
      <c r="E61" s="103" t="s">
        <v>169</v>
      </c>
      <c r="F61" s="103" t="s">
        <v>169</v>
      </c>
      <c r="G61" s="103" t="s">
        <v>169</v>
      </c>
      <c r="H61" s="103" t="s">
        <v>169</v>
      </c>
      <c r="I61" s="103" t="s">
        <v>169</v>
      </c>
      <c r="J61" s="103" t="s">
        <v>169</v>
      </c>
      <c r="K61" s="103" t="s">
        <v>169</v>
      </c>
      <c r="L61" s="103">
        <v>8</v>
      </c>
      <c r="M61" s="138">
        <v>73.98</v>
      </c>
      <c r="N61" s="161"/>
      <c r="O61" s="100"/>
      <c r="P61" s="100"/>
      <c r="Q61" s="100"/>
      <c r="R61" s="100"/>
      <c r="S61" s="100"/>
      <c r="T61" s="100"/>
      <c r="U61" s="100"/>
      <c r="V61" s="100"/>
      <c r="W61" s="100"/>
      <c r="X61" s="100"/>
      <c r="Y61" s="100"/>
      <c r="Z61" s="100"/>
      <c r="AA61" s="100"/>
    </row>
    <row r="62" spans="1:27" ht="57" customHeight="1" x14ac:dyDescent="0.35">
      <c r="A62" s="119">
        <v>40</v>
      </c>
      <c r="B62" s="118" t="s">
        <v>42</v>
      </c>
      <c r="C62" s="118" t="s">
        <v>26</v>
      </c>
      <c r="D62" s="103" t="s">
        <v>169</v>
      </c>
      <c r="E62" s="103" t="s">
        <v>169</v>
      </c>
      <c r="F62" s="165">
        <v>1</v>
      </c>
      <c r="G62" s="165" t="s">
        <v>193</v>
      </c>
      <c r="H62" s="103" t="s">
        <v>169</v>
      </c>
      <c r="I62" s="103" t="s">
        <v>169</v>
      </c>
      <c r="J62" s="103" t="s">
        <v>169</v>
      </c>
      <c r="K62" s="103" t="s">
        <v>169</v>
      </c>
      <c r="L62" s="165">
        <v>1</v>
      </c>
      <c r="M62" s="165">
        <v>926.3</v>
      </c>
      <c r="N62" s="166" t="s">
        <v>189</v>
      </c>
      <c r="O62" s="100"/>
      <c r="P62" s="100"/>
      <c r="Q62" s="100"/>
      <c r="R62" s="100"/>
      <c r="S62" s="100"/>
      <c r="T62" s="100"/>
      <c r="U62" s="100"/>
      <c r="V62" s="100"/>
      <c r="W62" s="100"/>
      <c r="X62" s="100"/>
      <c r="Y62" s="100"/>
      <c r="Z62" s="100"/>
      <c r="AA62" s="100"/>
    </row>
    <row r="63" spans="1:27" ht="44" customHeight="1" x14ac:dyDescent="0.35">
      <c r="A63" s="119">
        <v>41</v>
      </c>
      <c r="B63" s="117" t="s">
        <v>43</v>
      </c>
      <c r="C63" s="117" t="s">
        <v>27</v>
      </c>
      <c r="D63" s="103" t="s">
        <v>169</v>
      </c>
      <c r="E63" s="103" t="s">
        <v>169</v>
      </c>
      <c r="F63" s="103" t="s">
        <v>169</v>
      </c>
      <c r="G63" s="103" t="s">
        <v>169</v>
      </c>
      <c r="H63" s="103" t="s">
        <v>169</v>
      </c>
      <c r="I63" s="103" t="s">
        <v>169</v>
      </c>
      <c r="J63" s="103" t="s">
        <v>169</v>
      </c>
      <c r="K63" s="103" t="s">
        <v>169</v>
      </c>
      <c r="L63" s="103" t="s">
        <v>169</v>
      </c>
      <c r="M63" s="103" t="s">
        <v>169</v>
      </c>
      <c r="N63" s="232"/>
      <c r="O63" s="100"/>
      <c r="P63" s="100"/>
      <c r="Q63" s="100"/>
      <c r="R63" s="100"/>
      <c r="S63" s="100"/>
      <c r="T63" s="100"/>
      <c r="U63" s="100"/>
      <c r="V63" s="100"/>
      <c r="W63" s="100"/>
      <c r="X63" s="100"/>
      <c r="Y63" s="100"/>
      <c r="Z63" s="100"/>
      <c r="AA63" s="100"/>
    </row>
    <row r="64" spans="1:27" ht="42.5" customHeight="1" x14ac:dyDescent="0.35">
      <c r="A64" s="119">
        <v>42</v>
      </c>
      <c r="B64" s="117" t="s">
        <v>44</v>
      </c>
      <c r="C64" s="117" t="s">
        <v>59</v>
      </c>
      <c r="D64" s="103" t="s">
        <v>169</v>
      </c>
      <c r="E64" s="103" t="s">
        <v>169</v>
      </c>
      <c r="F64" s="103" t="s">
        <v>169</v>
      </c>
      <c r="G64" s="103" t="s">
        <v>169</v>
      </c>
      <c r="H64" s="103" t="s">
        <v>169</v>
      </c>
      <c r="I64" s="103" t="s">
        <v>169</v>
      </c>
      <c r="J64" s="103" t="s">
        <v>169</v>
      </c>
      <c r="K64" s="103" t="s">
        <v>169</v>
      </c>
      <c r="L64" s="103" t="s">
        <v>169</v>
      </c>
      <c r="M64" s="103" t="s">
        <v>169</v>
      </c>
      <c r="N64" s="232"/>
      <c r="O64" s="100"/>
      <c r="P64" s="100"/>
      <c r="Q64" s="100"/>
      <c r="R64" s="100"/>
      <c r="S64" s="100"/>
      <c r="T64" s="100"/>
      <c r="U64" s="100"/>
      <c r="V64" s="100"/>
      <c r="W64" s="100"/>
      <c r="X64" s="100"/>
      <c r="Y64" s="100"/>
      <c r="Z64" s="100"/>
      <c r="AA64" s="100"/>
    </row>
    <row r="65" spans="1:27" ht="54.5" customHeight="1" x14ac:dyDescent="0.35">
      <c r="A65" s="119">
        <v>43</v>
      </c>
      <c r="B65" s="117" t="s">
        <v>45</v>
      </c>
      <c r="C65" s="117" t="s">
        <v>28</v>
      </c>
      <c r="D65" s="103" t="s">
        <v>169</v>
      </c>
      <c r="E65" s="103" t="s">
        <v>169</v>
      </c>
      <c r="F65" s="103" t="s">
        <v>169</v>
      </c>
      <c r="G65" s="103" t="s">
        <v>169</v>
      </c>
      <c r="H65" s="103" t="s">
        <v>169</v>
      </c>
      <c r="I65" s="103" t="s">
        <v>169</v>
      </c>
      <c r="J65" s="103" t="s">
        <v>169</v>
      </c>
      <c r="K65" s="103" t="s">
        <v>169</v>
      </c>
      <c r="L65" s="103">
        <v>42</v>
      </c>
      <c r="M65" s="138">
        <v>150.96</v>
      </c>
      <c r="N65" s="161"/>
      <c r="O65" s="100"/>
      <c r="P65" s="100"/>
      <c r="Q65" s="100"/>
      <c r="R65" s="100"/>
      <c r="S65" s="100"/>
      <c r="T65" s="100"/>
      <c r="U65" s="100"/>
      <c r="V65" s="100"/>
      <c r="W65" s="100"/>
      <c r="X65" s="100"/>
      <c r="Y65" s="100"/>
      <c r="Z65" s="100"/>
      <c r="AA65" s="100"/>
    </row>
    <row r="66" spans="1:27" ht="40.5" customHeight="1" x14ac:dyDescent="0.35">
      <c r="A66" s="119">
        <v>44</v>
      </c>
      <c r="B66" s="117" t="s">
        <v>60</v>
      </c>
      <c r="C66" s="117" t="s">
        <v>126</v>
      </c>
      <c r="D66" s="103" t="s">
        <v>169</v>
      </c>
      <c r="E66" s="103" t="s">
        <v>169</v>
      </c>
      <c r="F66" s="103" t="s">
        <v>169</v>
      </c>
      <c r="G66" s="103" t="s">
        <v>169</v>
      </c>
      <c r="H66" s="103" t="s">
        <v>169</v>
      </c>
      <c r="I66" s="103" t="s">
        <v>169</v>
      </c>
      <c r="J66" s="103" t="s">
        <v>169</v>
      </c>
      <c r="K66" s="103" t="s">
        <v>169</v>
      </c>
      <c r="L66" s="103">
        <v>38</v>
      </c>
      <c r="M66" s="138">
        <v>92.38</v>
      </c>
      <c r="N66" s="161"/>
      <c r="O66" s="100"/>
      <c r="P66" s="100"/>
      <c r="Q66" s="100"/>
      <c r="R66" s="100"/>
      <c r="S66" s="100"/>
      <c r="T66" s="100"/>
      <c r="U66" s="100"/>
      <c r="V66" s="100"/>
      <c r="W66" s="100"/>
      <c r="X66" s="100"/>
      <c r="Y66" s="100"/>
      <c r="Z66" s="100"/>
      <c r="AA66" s="100"/>
    </row>
    <row r="67" spans="1:27" ht="41.5" customHeight="1" x14ac:dyDescent="0.35">
      <c r="A67" s="119">
        <v>45</v>
      </c>
      <c r="B67" s="117" t="s">
        <v>46</v>
      </c>
      <c r="C67" s="117" t="s">
        <v>296</v>
      </c>
      <c r="D67" s="103" t="s">
        <v>169</v>
      </c>
      <c r="E67" s="103" t="s">
        <v>169</v>
      </c>
      <c r="F67" s="103" t="s">
        <v>169</v>
      </c>
      <c r="G67" s="103" t="s">
        <v>169</v>
      </c>
      <c r="H67" s="103" t="s">
        <v>169</v>
      </c>
      <c r="I67" s="103" t="s">
        <v>169</v>
      </c>
      <c r="J67" s="103" t="s">
        <v>169</v>
      </c>
      <c r="K67" s="103" t="s">
        <v>169</v>
      </c>
      <c r="L67" s="103" t="s">
        <v>190</v>
      </c>
      <c r="M67" s="103" t="s">
        <v>190</v>
      </c>
      <c r="N67" s="102" t="s">
        <v>191</v>
      </c>
      <c r="O67" s="100"/>
      <c r="P67" s="100"/>
      <c r="Q67" s="100"/>
      <c r="R67" s="100"/>
      <c r="S67" s="100"/>
      <c r="T67" s="100"/>
      <c r="U67" s="100"/>
      <c r="V67" s="100"/>
      <c r="W67" s="100"/>
      <c r="X67" s="100"/>
      <c r="Y67" s="100"/>
      <c r="Z67" s="100"/>
      <c r="AA67" s="100"/>
    </row>
    <row r="68" spans="1:27" s="81" customFormat="1" ht="22.5" customHeight="1" x14ac:dyDescent="0.35">
      <c r="A68" s="154"/>
      <c r="B68" s="157"/>
      <c r="C68" s="157"/>
      <c r="D68" s="156"/>
      <c r="E68" s="156"/>
      <c r="F68" s="156"/>
      <c r="G68" s="156"/>
      <c r="H68" s="156"/>
      <c r="I68" s="156"/>
      <c r="J68" s="156"/>
      <c r="K68" s="156"/>
      <c r="L68" s="156"/>
      <c r="M68" s="156">
        <f>SUM(M60:M67)</f>
        <v>1243.6199999999999</v>
      </c>
      <c r="N68" s="157" t="s">
        <v>192</v>
      </c>
      <c r="O68" s="115"/>
      <c r="P68" s="115"/>
      <c r="Q68" s="115"/>
      <c r="R68" s="115"/>
      <c r="S68" s="115"/>
      <c r="T68" s="115"/>
      <c r="U68" s="115"/>
      <c r="V68" s="115"/>
      <c r="W68" s="115"/>
      <c r="X68" s="115"/>
      <c r="Y68" s="115"/>
      <c r="Z68" s="115"/>
      <c r="AA68" s="115"/>
    </row>
    <row r="69" spans="1:27" x14ac:dyDescent="0.35">
      <c r="A69" s="233" t="s">
        <v>4</v>
      </c>
      <c r="B69" s="233"/>
      <c r="C69" s="233"/>
      <c r="D69" s="233"/>
      <c r="E69" s="233"/>
      <c r="F69" s="233"/>
      <c r="G69" s="233"/>
      <c r="H69" s="233"/>
      <c r="I69" s="233"/>
      <c r="J69" s="233"/>
      <c r="K69" s="233"/>
      <c r="L69" s="233"/>
      <c r="M69" s="233"/>
      <c r="N69" s="158"/>
      <c r="O69" s="100"/>
      <c r="P69" s="100"/>
      <c r="Q69" s="100"/>
      <c r="R69" s="100"/>
      <c r="S69" s="100"/>
      <c r="T69" s="100"/>
      <c r="U69" s="100"/>
      <c r="V69" s="100"/>
      <c r="W69" s="100"/>
      <c r="X69" s="100"/>
      <c r="Y69" s="100"/>
      <c r="Z69" s="100"/>
      <c r="AA69" s="100"/>
    </row>
    <row r="70" spans="1:27" ht="95" customHeight="1" x14ac:dyDescent="0.35">
      <c r="A70" s="119">
        <v>46</v>
      </c>
      <c r="B70" s="118" t="s">
        <v>72</v>
      </c>
      <c r="C70" s="118" t="s">
        <v>73</v>
      </c>
      <c r="D70" s="103">
        <v>7</v>
      </c>
      <c r="E70" s="11">
        <v>261.32</v>
      </c>
      <c r="F70" s="103">
        <v>3641</v>
      </c>
      <c r="G70" s="167">
        <v>292955.17</v>
      </c>
      <c r="H70" s="103">
        <v>1411</v>
      </c>
      <c r="I70" s="167">
        <v>57356.68</v>
      </c>
      <c r="J70" s="103" t="s">
        <v>209</v>
      </c>
      <c r="K70" s="103" t="s">
        <v>209</v>
      </c>
      <c r="L70" s="103">
        <f>D70+F70+H70</f>
        <v>5059</v>
      </c>
      <c r="M70" s="18">
        <f>E70+G70+I70</f>
        <v>350573.17</v>
      </c>
      <c r="N70" s="232" t="s">
        <v>198</v>
      </c>
      <c r="O70" s="227" t="s">
        <v>202</v>
      </c>
      <c r="P70" s="227"/>
      <c r="Q70" s="227"/>
      <c r="R70" s="227"/>
      <c r="S70" s="227"/>
      <c r="T70" s="227"/>
      <c r="U70" s="227"/>
      <c r="V70" s="227"/>
      <c r="W70" s="227"/>
      <c r="X70" s="227"/>
      <c r="Y70" s="227"/>
      <c r="Z70" s="227"/>
      <c r="AA70" s="227"/>
    </row>
    <row r="71" spans="1:27" ht="82" customHeight="1" x14ac:dyDescent="0.35">
      <c r="A71" s="119">
        <v>47</v>
      </c>
      <c r="B71" s="118" t="s">
        <v>89</v>
      </c>
      <c r="C71" s="118" t="s">
        <v>90</v>
      </c>
      <c r="D71" s="103">
        <v>364</v>
      </c>
      <c r="E71" s="11">
        <v>91502.67</v>
      </c>
      <c r="F71" s="103">
        <v>25028</v>
      </c>
      <c r="G71" s="167">
        <v>33107565.059999999</v>
      </c>
      <c r="H71" s="103">
        <v>73072</v>
      </c>
      <c r="I71" s="167">
        <v>73355975.730000004</v>
      </c>
      <c r="J71" s="103" t="s">
        <v>209</v>
      </c>
      <c r="K71" s="103" t="s">
        <v>209</v>
      </c>
      <c r="L71" s="103">
        <f t="shared" ref="L71:M74" si="0">D71+F71+H71</f>
        <v>98464</v>
      </c>
      <c r="M71" s="18">
        <f t="shared" si="0"/>
        <v>106555043.46000001</v>
      </c>
      <c r="N71" s="232"/>
      <c r="O71" s="100"/>
      <c r="P71" s="100"/>
      <c r="Q71" s="100"/>
      <c r="R71" s="100"/>
      <c r="S71" s="100"/>
      <c r="T71" s="100"/>
      <c r="U71" s="100"/>
      <c r="V71" s="100"/>
      <c r="W71" s="100"/>
      <c r="X71" s="100"/>
      <c r="Y71" s="100"/>
      <c r="Z71" s="100"/>
      <c r="AA71" s="100"/>
    </row>
    <row r="72" spans="1:27" ht="93" customHeight="1" x14ac:dyDescent="0.35">
      <c r="A72" s="119">
        <v>48</v>
      </c>
      <c r="B72" s="118" t="s">
        <v>91</v>
      </c>
      <c r="C72" s="118" t="s">
        <v>92</v>
      </c>
      <c r="D72" s="103">
        <v>27</v>
      </c>
      <c r="E72" s="11">
        <v>14318.62</v>
      </c>
      <c r="F72" s="103">
        <v>1191</v>
      </c>
      <c r="G72" s="11">
        <v>1673722.48</v>
      </c>
      <c r="H72" s="103">
        <v>4342</v>
      </c>
      <c r="I72" s="11">
        <v>3533608.3</v>
      </c>
      <c r="J72" s="103" t="s">
        <v>209</v>
      </c>
      <c r="K72" s="103" t="s">
        <v>209</v>
      </c>
      <c r="L72" s="103">
        <f t="shared" si="0"/>
        <v>5560</v>
      </c>
      <c r="M72" s="18">
        <f t="shared" si="0"/>
        <v>5221649.4000000004</v>
      </c>
      <c r="N72" s="232"/>
      <c r="O72" s="100"/>
      <c r="P72" s="100"/>
      <c r="Q72" s="100"/>
      <c r="R72" s="100"/>
      <c r="S72" s="100"/>
      <c r="T72" s="100"/>
      <c r="U72" s="100"/>
      <c r="V72" s="100"/>
      <c r="W72" s="100"/>
      <c r="X72" s="100"/>
      <c r="Y72" s="100"/>
      <c r="Z72" s="100"/>
      <c r="AA72" s="100"/>
    </row>
    <row r="73" spans="1:27" ht="82" customHeight="1" x14ac:dyDescent="0.35">
      <c r="A73" s="119">
        <v>49</v>
      </c>
      <c r="B73" s="118" t="s">
        <v>78</v>
      </c>
      <c r="C73" s="118" t="s">
        <v>93</v>
      </c>
      <c r="D73" s="103">
        <v>45</v>
      </c>
      <c r="E73" s="11">
        <v>3910.4</v>
      </c>
      <c r="F73" s="103">
        <v>8513</v>
      </c>
      <c r="G73" s="167">
        <v>1927097.85</v>
      </c>
      <c r="H73" s="103">
        <v>38444</v>
      </c>
      <c r="I73" s="167">
        <v>6856591.29</v>
      </c>
      <c r="J73" s="103" t="s">
        <v>209</v>
      </c>
      <c r="K73" s="103" t="s">
        <v>209</v>
      </c>
      <c r="L73" s="103">
        <f t="shared" si="0"/>
        <v>47002</v>
      </c>
      <c r="M73" s="18">
        <f t="shared" si="0"/>
        <v>8787599.5399999991</v>
      </c>
      <c r="N73" s="232"/>
      <c r="O73" s="100"/>
      <c r="P73" s="100"/>
      <c r="Q73" s="100"/>
      <c r="R73" s="100"/>
      <c r="S73" s="100"/>
      <c r="T73" s="100"/>
      <c r="U73" s="100"/>
      <c r="V73" s="100"/>
      <c r="W73" s="100"/>
      <c r="X73" s="100"/>
      <c r="Y73" s="100"/>
      <c r="Z73" s="100"/>
      <c r="AA73" s="100"/>
    </row>
    <row r="74" spans="1:27" ht="83" customHeight="1" x14ac:dyDescent="0.35">
      <c r="A74" s="119">
        <v>50</v>
      </c>
      <c r="B74" s="118" t="s">
        <v>79</v>
      </c>
      <c r="C74" s="118" t="s">
        <v>74</v>
      </c>
      <c r="D74" s="103">
        <v>16</v>
      </c>
      <c r="E74" s="11">
        <v>16402.68</v>
      </c>
      <c r="F74" s="103">
        <v>3101</v>
      </c>
      <c r="G74" s="11">
        <v>9426815.6999999993</v>
      </c>
      <c r="H74" s="103">
        <v>11059</v>
      </c>
      <c r="I74" s="11">
        <v>17999724.760000002</v>
      </c>
      <c r="J74" s="103" t="s">
        <v>209</v>
      </c>
      <c r="K74" s="103" t="s">
        <v>209</v>
      </c>
      <c r="L74" s="103">
        <f t="shared" si="0"/>
        <v>14176</v>
      </c>
      <c r="M74" s="18">
        <f t="shared" si="0"/>
        <v>27442943.140000001</v>
      </c>
      <c r="N74" s="232"/>
      <c r="O74" s="100"/>
      <c r="P74" s="100"/>
      <c r="Q74" s="100"/>
      <c r="R74" s="100"/>
      <c r="S74" s="100"/>
      <c r="T74" s="100"/>
      <c r="U74" s="100"/>
      <c r="V74" s="100"/>
      <c r="W74" s="100"/>
      <c r="X74" s="100"/>
      <c r="Y74" s="100"/>
      <c r="Z74" s="100"/>
      <c r="AA74" s="100"/>
    </row>
    <row r="75" spans="1:27" ht="46.5" customHeight="1" x14ac:dyDescent="0.35">
      <c r="A75" s="119">
        <v>51</v>
      </c>
      <c r="B75" s="118" t="s">
        <v>75</v>
      </c>
      <c r="C75" s="118" t="s">
        <v>76</v>
      </c>
      <c r="D75" s="103">
        <v>234</v>
      </c>
      <c r="E75" s="133">
        <v>56242.879999999997</v>
      </c>
      <c r="F75" s="103">
        <v>13</v>
      </c>
      <c r="G75" s="133">
        <v>3829.3199999999993</v>
      </c>
      <c r="H75" s="103" t="s">
        <v>209</v>
      </c>
      <c r="I75" s="103" t="s">
        <v>209</v>
      </c>
      <c r="J75" s="103" t="s">
        <v>209</v>
      </c>
      <c r="K75" s="103" t="s">
        <v>209</v>
      </c>
      <c r="L75" s="103">
        <f>D75+F75</f>
        <v>247</v>
      </c>
      <c r="M75" s="18">
        <f>E75+G75</f>
        <v>60072.2</v>
      </c>
      <c r="N75" s="102" t="s">
        <v>199</v>
      </c>
      <c r="O75" s="100"/>
      <c r="P75" s="100"/>
      <c r="Q75" s="100"/>
      <c r="R75" s="100"/>
      <c r="S75" s="100"/>
      <c r="T75" s="100"/>
      <c r="U75" s="100"/>
      <c r="V75" s="100"/>
      <c r="W75" s="100"/>
      <c r="X75" s="100"/>
      <c r="Y75" s="100"/>
      <c r="Z75" s="100"/>
      <c r="AA75" s="100"/>
    </row>
    <row r="76" spans="1:27" ht="111" customHeight="1" x14ac:dyDescent="0.35">
      <c r="A76" s="119">
        <v>52</v>
      </c>
      <c r="B76" s="118" t="s">
        <v>65</v>
      </c>
      <c r="C76" s="118" t="s">
        <v>64</v>
      </c>
      <c r="D76" s="103" t="s">
        <v>169</v>
      </c>
      <c r="E76" s="103" t="s">
        <v>169</v>
      </c>
      <c r="F76" s="103" t="s">
        <v>169</v>
      </c>
      <c r="G76" s="103" t="s">
        <v>169</v>
      </c>
      <c r="H76" s="103" t="s">
        <v>169</v>
      </c>
      <c r="I76" s="103" t="s">
        <v>169</v>
      </c>
      <c r="J76" s="103" t="s">
        <v>169</v>
      </c>
      <c r="K76" s="103" t="s">
        <v>169</v>
      </c>
      <c r="L76" s="103">
        <v>320</v>
      </c>
      <c r="M76" s="133">
        <v>33528.440000000031</v>
      </c>
      <c r="N76" s="102" t="s">
        <v>195</v>
      </c>
      <c r="O76" s="100"/>
      <c r="P76" s="100"/>
      <c r="Q76" s="100"/>
      <c r="R76" s="100"/>
      <c r="S76" s="100"/>
      <c r="T76" s="100"/>
      <c r="U76" s="100"/>
      <c r="V76" s="100"/>
      <c r="W76" s="100"/>
      <c r="X76" s="100"/>
      <c r="Y76" s="100"/>
      <c r="Z76" s="100"/>
      <c r="AA76" s="100"/>
    </row>
    <row r="77" spans="1:27" ht="41.5" customHeight="1" x14ac:dyDescent="0.35">
      <c r="A77" s="119">
        <v>53</v>
      </c>
      <c r="B77" s="117" t="s">
        <v>25</v>
      </c>
      <c r="C77" s="118" t="s">
        <v>23</v>
      </c>
      <c r="D77" s="103" t="s">
        <v>278</v>
      </c>
      <c r="E77" s="103" t="s">
        <v>278</v>
      </c>
      <c r="F77" s="103" t="s">
        <v>278</v>
      </c>
      <c r="G77" s="103" t="s">
        <v>278</v>
      </c>
      <c r="H77" s="103" t="s">
        <v>278</v>
      </c>
      <c r="I77" s="103" t="s">
        <v>278</v>
      </c>
      <c r="J77" s="103" t="s">
        <v>278</v>
      </c>
      <c r="K77" s="103" t="s">
        <v>278</v>
      </c>
      <c r="L77" s="103" t="s">
        <v>278</v>
      </c>
      <c r="M77" s="103" t="s">
        <v>278</v>
      </c>
      <c r="N77" s="102" t="s">
        <v>200</v>
      </c>
      <c r="O77" s="100"/>
      <c r="P77" s="100"/>
      <c r="Q77" s="100"/>
      <c r="R77" s="100"/>
      <c r="S77" s="100"/>
      <c r="T77" s="100"/>
      <c r="U77" s="100"/>
      <c r="V77" s="100"/>
      <c r="W77" s="100"/>
      <c r="X77" s="100"/>
      <c r="Y77" s="100"/>
      <c r="Z77" s="100"/>
      <c r="AA77" s="100"/>
    </row>
    <row r="78" spans="1:27" ht="40.5" customHeight="1" x14ac:dyDescent="0.35">
      <c r="A78" s="119">
        <v>54</v>
      </c>
      <c r="B78" s="117" t="s">
        <v>24</v>
      </c>
      <c r="C78" s="117" t="s">
        <v>94</v>
      </c>
      <c r="D78" s="103" t="s">
        <v>169</v>
      </c>
      <c r="E78" s="103" t="s">
        <v>169</v>
      </c>
      <c r="F78" s="103" t="s">
        <v>169</v>
      </c>
      <c r="G78" s="103" t="s">
        <v>169</v>
      </c>
      <c r="H78" s="103" t="s">
        <v>169</v>
      </c>
      <c r="I78" s="103" t="s">
        <v>169</v>
      </c>
      <c r="J78" s="103" t="s">
        <v>169</v>
      </c>
      <c r="K78" s="103" t="s">
        <v>169</v>
      </c>
      <c r="L78" s="103" t="s">
        <v>169</v>
      </c>
      <c r="M78" s="103" t="s">
        <v>169</v>
      </c>
      <c r="N78" s="161" t="s">
        <v>169</v>
      </c>
      <c r="O78" s="100"/>
      <c r="P78" s="100"/>
      <c r="Q78" s="100"/>
      <c r="R78" s="100"/>
      <c r="S78" s="100"/>
      <c r="T78" s="100"/>
      <c r="U78" s="100"/>
      <c r="V78" s="100"/>
      <c r="W78" s="100"/>
      <c r="X78" s="100"/>
      <c r="Y78" s="100"/>
      <c r="Z78" s="100"/>
      <c r="AA78" s="100"/>
    </row>
    <row r="79" spans="1:27" s="80" customFormat="1" ht="21.5" customHeight="1" x14ac:dyDescent="0.35">
      <c r="A79" s="154"/>
      <c r="B79" s="157"/>
      <c r="C79" s="157"/>
      <c r="D79" s="156"/>
      <c r="E79" s="156"/>
      <c r="F79" s="156"/>
      <c r="G79" s="156"/>
      <c r="H79" s="156"/>
      <c r="I79" s="156"/>
      <c r="J79" s="156"/>
      <c r="K79" s="156"/>
      <c r="L79" s="156"/>
      <c r="M79" s="163">
        <f>SUM(M70:M78)</f>
        <v>148451409.35000002</v>
      </c>
      <c r="N79" s="164" t="s">
        <v>197</v>
      </c>
      <c r="O79" s="115"/>
      <c r="P79" s="115"/>
      <c r="Q79" s="115"/>
      <c r="R79" s="115"/>
      <c r="S79" s="115"/>
      <c r="T79" s="115"/>
      <c r="U79" s="115"/>
      <c r="V79" s="115"/>
      <c r="W79" s="115"/>
      <c r="X79" s="115"/>
      <c r="Y79" s="115"/>
      <c r="Z79" s="115"/>
      <c r="AA79" s="115"/>
    </row>
    <row r="80" spans="1:27" x14ac:dyDescent="0.35">
      <c r="A80" s="233" t="s">
        <v>10</v>
      </c>
      <c r="B80" s="233"/>
      <c r="C80" s="233"/>
      <c r="D80" s="233"/>
      <c r="E80" s="233"/>
      <c r="F80" s="233"/>
      <c r="G80" s="233"/>
      <c r="H80" s="233"/>
      <c r="I80" s="233"/>
      <c r="J80" s="233"/>
      <c r="K80" s="233"/>
      <c r="L80" s="233"/>
      <c r="M80" s="233"/>
      <c r="N80" s="158"/>
      <c r="O80" s="100"/>
      <c r="P80" s="100"/>
      <c r="Q80" s="100"/>
      <c r="R80" s="100"/>
      <c r="S80" s="100"/>
      <c r="T80" s="100"/>
      <c r="U80" s="100"/>
      <c r="V80" s="100"/>
      <c r="W80" s="100"/>
      <c r="X80" s="100"/>
      <c r="Y80" s="100"/>
      <c r="Z80" s="100"/>
      <c r="AA80" s="100"/>
    </row>
    <row r="81" spans="1:27" ht="82" customHeight="1" x14ac:dyDescent="0.35">
      <c r="A81" s="142">
        <v>55</v>
      </c>
      <c r="B81" s="117" t="s">
        <v>297</v>
      </c>
      <c r="C81" s="143" t="s">
        <v>77</v>
      </c>
      <c r="D81" s="142" t="s">
        <v>169</v>
      </c>
      <c r="E81" s="142" t="s">
        <v>169</v>
      </c>
      <c r="F81" s="142" t="s">
        <v>169</v>
      </c>
      <c r="G81" s="142" t="s">
        <v>169</v>
      </c>
      <c r="H81" s="142" t="s">
        <v>169</v>
      </c>
      <c r="I81" s="142" t="s">
        <v>169</v>
      </c>
      <c r="J81" s="142" t="s">
        <v>169</v>
      </c>
      <c r="K81" s="142" t="s">
        <v>169</v>
      </c>
      <c r="L81" s="142" t="s">
        <v>169</v>
      </c>
      <c r="M81" s="142" t="s">
        <v>169</v>
      </c>
      <c r="N81" s="151"/>
      <c r="O81" s="100"/>
      <c r="P81" s="100"/>
      <c r="Q81" s="100"/>
      <c r="R81" s="100"/>
      <c r="S81" s="100"/>
      <c r="T81" s="100"/>
      <c r="U81" s="100"/>
      <c r="V81" s="100"/>
      <c r="W81" s="100"/>
      <c r="X81" s="100"/>
      <c r="Y81" s="100"/>
      <c r="Z81" s="100"/>
      <c r="AA81" s="100"/>
    </row>
    <row r="82" spans="1:27" ht="60.5" customHeight="1" x14ac:dyDescent="0.35">
      <c r="A82" s="119">
        <v>56</v>
      </c>
      <c r="B82" s="118" t="s">
        <v>57</v>
      </c>
      <c r="C82" s="118" t="s">
        <v>121</v>
      </c>
      <c r="D82" s="142" t="s">
        <v>169</v>
      </c>
      <c r="E82" s="142" t="s">
        <v>169</v>
      </c>
      <c r="F82" s="142" t="s">
        <v>169</v>
      </c>
      <c r="G82" s="142" t="s">
        <v>169</v>
      </c>
      <c r="H82" s="142" t="s">
        <v>169</v>
      </c>
      <c r="I82" s="142" t="s">
        <v>169</v>
      </c>
      <c r="J82" s="142" t="s">
        <v>169</v>
      </c>
      <c r="K82" s="142" t="s">
        <v>169</v>
      </c>
      <c r="L82" s="168">
        <v>1302</v>
      </c>
      <c r="M82" s="169">
        <v>3614</v>
      </c>
      <c r="N82" s="170" t="s">
        <v>208</v>
      </c>
      <c r="O82" s="100"/>
      <c r="P82" s="100"/>
      <c r="Q82" s="100"/>
      <c r="R82" s="100"/>
      <c r="S82" s="100"/>
      <c r="T82" s="100"/>
      <c r="U82" s="100"/>
      <c r="V82" s="100"/>
      <c r="W82" s="100"/>
      <c r="X82" s="100"/>
      <c r="Y82" s="100"/>
      <c r="Z82" s="100"/>
      <c r="AA82" s="100"/>
    </row>
    <row r="83" spans="1:27" ht="58.5" customHeight="1" x14ac:dyDescent="0.35">
      <c r="A83" s="119">
        <v>57</v>
      </c>
      <c r="B83" s="118" t="s">
        <v>54</v>
      </c>
      <c r="C83" s="118" t="s">
        <v>120</v>
      </c>
      <c r="D83" s="142" t="s">
        <v>169</v>
      </c>
      <c r="E83" s="142" t="s">
        <v>169</v>
      </c>
      <c r="F83" s="142" t="s">
        <v>169</v>
      </c>
      <c r="G83" s="142" t="s">
        <v>169</v>
      </c>
      <c r="H83" s="142" t="s">
        <v>169</v>
      </c>
      <c r="I83" s="142" t="s">
        <v>169</v>
      </c>
      <c r="J83" s="142" t="s">
        <v>169</v>
      </c>
      <c r="K83" s="142" t="s">
        <v>169</v>
      </c>
      <c r="L83" s="142" t="s">
        <v>169</v>
      </c>
      <c r="M83" s="142" t="s">
        <v>169</v>
      </c>
      <c r="N83" s="102" t="s">
        <v>203</v>
      </c>
      <c r="O83" s="100"/>
      <c r="P83" s="100"/>
      <c r="Q83" s="100"/>
      <c r="R83" s="100"/>
      <c r="S83" s="100"/>
      <c r="T83" s="100"/>
      <c r="U83" s="100"/>
      <c r="V83" s="100"/>
      <c r="W83" s="100"/>
      <c r="X83" s="100"/>
      <c r="Y83" s="100"/>
      <c r="Z83" s="100"/>
      <c r="AA83" s="100"/>
    </row>
    <row r="84" spans="1:27" s="82" customFormat="1" ht="19.5" customHeight="1" x14ac:dyDescent="0.35">
      <c r="A84" s="154"/>
      <c r="B84" s="155"/>
      <c r="C84" s="155"/>
      <c r="D84" s="156"/>
      <c r="E84" s="156"/>
      <c r="F84" s="156"/>
      <c r="G84" s="156"/>
      <c r="H84" s="156"/>
      <c r="I84" s="156"/>
      <c r="J84" s="156"/>
      <c r="K84" s="156"/>
      <c r="L84" s="156"/>
      <c r="M84" s="171">
        <f>SUM(M81:M83)</f>
        <v>3614</v>
      </c>
      <c r="N84" s="157" t="s">
        <v>206</v>
      </c>
      <c r="O84" s="115"/>
      <c r="P84" s="115"/>
      <c r="Q84" s="115"/>
      <c r="R84" s="115"/>
      <c r="S84" s="115"/>
      <c r="T84" s="115"/>
      <c r="U84" s="115"/>
      <c r="V84" s="115"/>
      <c r="W84" s="115"/>
      <c r="X84" s="115"/>
      <c r="Y84" s="115"/>
      <c r="Z84" s="115"/>
      <c r="AA84" s="115"/>
    </row>
    <row r="85" spans="1:27" x14ac:dyDescent="0.35">
      <c r="A85" s="233" t="s">
        <v>9</v>
      </c>
      <c r="B85" s="233"/>
      <c r="C85" s="233"/>
      <c r="D85" s="233"/>
      <c r="E85" s="233"/>
      <c r="F85" s="233"/>
      <c r="G85" s="233"/>
      <c r="H85" s="233"/>
      <c r="I85" s="233"/>
      <c r="J85" s="233"/>
      <c r="K85" s="233"/>
      <c r="L85" s="233"/>
      <c r="M85" s="233"/>
      <c r="N85" s="158"/>
      <c r="O85" s="100"/>
      <c r="P85" s="100"/>
      <c r="Q85" s="100"/>
      <c r="R85" s="100"/>
      <c r="S85" s="100"/>
      <c r="T85" s="100"/>
      <c r="U85" s="100"/>
      <c r="V85" s="100"/>
      <c r="W85" s="100"/>
      <c r="X85" s="100"/>
      <c r="Y85" s="100"/>
      <c r="Z85" s="100"/>
      <c r="AA85" s="100"/>
    </row>
    <row r="86" spans="1:27" ht="42" customHeight="1" x14ac:dyDescent="0.35">
      <c r="A86" s="119">
        <v>58</v>
      </c>
      <c r="B86" s="118" t="s">
        <v>38</v>
      </c>
      <c r="C86" s="118" t="s">
        <v>31</v>
      </c>
      <c r="D86" s="142" t="s">
        <v>169</v>
      </c>
      <c r="E86" s="142" t="s">
        <v>169</v>
      </c>
      <c r="F86" s="142" t="s">
        <v>169</v>
      </c>
      <c r="G86" s="142" t="s">
        <v>169</v>
      </c>
      <c r="H86" s="142" t="s">
        <v>169</v>
      </c>
      <c r="I86" s="142" t="s">
        <v>169</v>
      </c>
      <c r="J86" s="142" t="s">
        <v>169</v>
      </c>
      <c r="K86" s="142" t="s">
        <v>169</v>
      </c>
      <c r="L86" s="142" t="s">
        <v>169</v>
      </c>
      <c r="M86" s="142" t="s">
        <v>169</v>
      </c>
      <c r="N86" s="151"/>
      <c r="O86" s="100"/>
      <c r="P86" s="100"/>
      <c r="Q86" s="100"/>
      <c r="R86" s="100"/>
      <c r="S86" s="100"/>
      <c r="T86" s="100"/>
      <c r="U86" s="100"/>
      <c r="V86" s="100"/>
      <c r="W86" s="100"/>
      <c r="X86" s="100"/>
      <c r="Y86" s="100"/>
      <c r="Z86" s="100"/>
      <c r="AA86" s="100"/>
    </row>
    <row r="87" spans="1:27" ht="49" customHeight="1" x14ac:dyDescent="0.35">
      <c r="A87" s="119">
        <v>59</v>
      </c>
      <c r="B87" s="118"/>
      <c r="C87" s="161" t="s">
        <v>119</v>
      </c>
      <c r="D87" s="142" t="s">
        <v>169</v>
      </c>
      <c r="E87" s="142" t="s">
        <v>169</v>
      </c>
      <c r="F87" s="142" t="s">
        <v>169</v>
      </c>
      <c r="G87" s="142" t="s">
        <v>169</v>
      </c>
      <c r="H87" s="142" t="s">
        <v>169</v>
      </c>
      <c r="I87" s="142" t="s">
        <v>169</v>
      </c>
      <c r="J87" s="142" t="s">
        <v>169</v>
      </c>
      <c r="K87" s="142" t="s">
        <v>169</v>
      </c>
      <c r="L87" s="142" t="s">
        <v>169</v>
      </c>
      <c r="M87" s="142" t="s">
        <v>169</v>
      </c>
      <c r="N87" s="151"/>
      <c r="O87" s="100"/>
      <c r="P87" s="100"/>
      <c r="Q87" s="100"/>
      <c r="R87" s="100"/>
      <c r="S87" s="100"/>
      <c r="T87" s="100"/>
      <c r="U87" s="100"/>
      <c r="V87" s="100"/>
      <c r="W87" s="100"/>
      <c r="X87" s="100"/>
      <c r="Y87" s="100"/>
      <c r="Z87" s="100"/>
      <c r="AA87" s="100"/>
    </row>
    <row r="88" spans="1:27" ht="42.5" customHeight="1" x14ac:dyDescent="0.35">
      <c r="A88" s="119">
        <v>60</v>
      </c>
      <c r="B88" s="118" t="s">
        <v>255</v>
      </c>
      <c r="C88" s="118" t="s">
        <v>32</v>
      </c>
      <c r="D88" s="142" t="s">
        <v>169</v>
      </c>
      <c r="E88" s="142" t="s">
        <v>169</v>
      </c>
      <c r="F88" s="142" t="s">
        <v>169</v>
      </c>
      <c r="G88" s="142" t="s">
        <v>169</v>
      </c>
      <c r="H88" s="142" t="s">
        <v>169</v>
      </c>
      <c r="I88" s="142" t="s">
        <v>169</v>
      </c>
      <c r="J88" s="142" t="s">
        <v>169</v>
      </c>
      <c r="K88" s="142" t="s">
        <v>169</v>
      </c>
      <c r="L88" s="142" t="s">
        <v>169</v>
      </c>
      <c r="M88" s="142" t="s">
        <v>169</v>
      </c>
      <c r="N88" s="151"/>
      <c r="O88" s="100"/>
      <c r="P88" s="100"/>
      <c r="Q88" s="100"/>
      <c r="R88" s="100"/>
      <c r="S88" s="100"/>
      <c r="T88" s="100"/>
      <c r="U88" s="100"/>
      <c r="V88" s="100"/>
      <c r="W88" s="100"/>
      <c r="X88" s="100"/>
      <c r="Y88" s="100"/>
      <c r="Z88" s="100"/>
      <c r="AA88" s="100"/>
    </row>
    <row r="89" spans="1:27" s="82" customFormat="1" x14ac:dyDescent="0.35">
      <c r="A89" s="146"/>
      <c r="B89" s="164"/>
      <c r="C89" s="164"/>
      <c r="D89" s="146"/>
      <c r="E89" s="146"/>
      <c r="F89" s="146"/>
      <c r="G89" s="146"/>
      <c r="H89" s="146"/>
      <c r="I89" s="146"/>
      <c r="J89" s="146"/>
      <c r="K89" s="146"/>
      <c r="L89" s="146"/>
      <c r="M89" s="146">
        <f>SUM(M86:M88)</f>
        <v>0</v>
      </c>
      <c r="N89" s="164" t="s">
        <v>205</v>
      </c>
      <c r="O89" s="115"/>
      <c r="P89" s="115"/>
      <c r="Q89" s="115"/>
      <c r="R89" s="115"/>
      <c r="S89" s="115"/>
      <c r="T89" s="115"/>
      <c r="U89" s="115"/>
      <c r="V89" s="115"/>
      <c r="W89" s="115"/>
      <c r="X89" s="115"/>
      <c r="Y89" s="115"/>
      <c r="Z89" s="115"/>
      <c r="AA89" s="115"/>
    </row>
    <row r="90" spans="1:27" x14ac:dyDescent="0.35">
      <c r="A90" s="100"/>
      <c r="B90" s="161"/>
      <c r="C90" s="161"/>
      <c r="D90" s="100"/>
      <c r="E90" s="100"/>
      <c r="F90" s="100"/>
      <c r="G90" s="100"/>
      <c r="H90" s="100"/>
      <c r="I90" s="100"/>
      <c r="J90" s="100"/>
      <c r="K90" s="100"/>
      <c r="L90" s="100"/>
      <c r="M90" s="172">
        <f>SUM(M89,M84,M79,M68,M58,M49,M36,M30,M19,M15,M11)</f>
        <v>267475720.09999996</v>
      </c>
      <c r="N90" s="173" t="s">
        <v>204</v>
      </c>
      <c r="O90" s="100"/>
      <c r="P90" s="100"/>
      <c r="Q90" s="100"/>
      <c r="R90" s="100"/>
      <c r="S90" s="100"/>
      <c r="T90" s="100"/>
      <c r="U90" s="100"/>
      <c r="V90" s="100"/>
      <c r="W90" s="100"/>
      <c r="X90" s="100"/>
      <c r="Y90" s="100"/>
      <c r="Z90" s="100"/>
      <c r="AA90" s="100"/>
    </row>
  </sheetData>
  <mergeCells count="25">
    <mergeCell ref="N63:N64"/>
    <mergeCell ref="N70:N74"/>
    <mergeCell ref="O70:AA70"/>
    <mergeCell ref="A85:M85"/>
    <mergeCell ref="A5:M5"/>
    <mergeCell ref="A12:M12"/>
    <mergeCell ref="A16:M16"/>
    <mergeCell ref="A20:M20"/>
    <mergeCell ref="A31:M31"/>
    <mergeCell ref="A37:M37"/>
    <mergeCell ref="A50:M50"/>
    <mergeCell ref="A59:M59"/>
    <mergeCell ref="A69:M69"/>
    <mergeCell ref="A80:M80"/>
    <mergeCell ref="A2:A4"/>
    <mergeCell ref="B2:B4"/>
    <mergeCell ref="C2:C4"/>
    <mergeCell ref="D2:M2"/>
    <mergeCell ref="D3:E3"/>
    <mergeCell ref="F3:G3"/>
    <mergeCell ref="H3:I3"/>
    <mergeCell ref="J3:K3"/>
    <mergeCell ref="L3:M3"/>
    <mergeCell ref="N2:N4"/>
    <mergeCell ref="A1:N1"/>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F4B8-D960-414D-A54F-553DCDFA804F}">
  <dimension ref="A1:N85"/>
  <sheetViews>
    <sheetView zoomScale="60" zoomScaleNormal="60" workbookViewId="0">
      <pane ySplit="4" topLeftCell="A5" activePane="bottomLeft" state="frozen"/>
      <selection pane="bottomLeft" sqref="A1:N1"/>
    </sheetView>
  </sheetViews>
  <sheetFormatPr defaultRowHeight="11.5" x14ac:dyDescent="0.25"/>
  <cols>
    <col min="1" max="1" width="7.90625" style="77" customWidth="1"/>
    <col min="2" max="2" width="34.6328125" style="10" customWidth="1"/>
    <col min="3" max="3" width="31" style="10" customWidth="1"/>
    <col min="4" max="4" width="11.7265625" style="10" customWidth="1"/>
    <col min="5" max="5" width="12.08984375" style="10" customWidth="1"/>
    <col min="6" max="6" width="11.08984375" style="10" customWidth="1"/>
    <col min="7" max="7" width="14.26953125" style="10" customWidth="1"/>
    <col min="8" max="8" width="11.36328125" style="10" customWidth="1"/>
    <col min="9" max="9" width="14.6328125" style="10" customWidth="1"/>
    <col min="10" max="10" width="11" style="10" customWidth="1"/>
    <col min="11" max="11" width="13.08984375" style="10" customWidth="1"/>
    <col min="12" max="12" width="14.7265625" style="10" customWidth="1"/>
    <col min="13" max="13" width="18.26953125" style="14" customWidth="1"/>
    <col min="14" max="14" width="57.90625" style="10" customWidth="1"/>
    <col min="15" max="16384" width="8.7265625" style="10"/>
  </cols>
  <sheetData>
    <row r="1" spans="1:14" ht="23.5" customHeight="1" x14ac:dyDescent="0.25">
      <c r="A1" s="462" t="s">
        <v>216</v>
      </c>
      <c r="B1" s="463"/>
      <c r="C1" s="463"/>
      <c r="D1" s="463"/>
      <c r="E1" s="463"/>
      <c r="F1" s="463"/>
      <c r="G1" s="463"/>
      <c r="H1" s="463"/>
      <c r="I1" s="463"/>
      <c r="J1" s="463"/>
      <c r="K1" s="463"/>
      <c r="L1" s="463"/>
      <c r="M1" s="463"/>
      <c r="N1" s="464"/>
    </row>
    <row r="2" spans="1:14" ht="15" x14ac:dyDescent="0.25">
      <c r="A2" s="236" t="s">
        <v>14</v>
      </c>
      <c r="B2" s="238" t="s">
        <v>0</v>
      </c>
      <c r="C2" s="238" t="s">
        <v>20</v>
      </c>
      <c r="D2" s="240" t="s">
        <v>217</v>
      </c>
      <c r="E2" s="240"/>
      <c r="F2" s="240"/>
      <c r="G2" s="240"/>
      <c r="H2" s="240"/>
      <c r="I2" s="240"/>
      <c r="J2" s="240"/>
      <c r="K2" s="240"/>
      <c r="L2" s="240"/>
      <c r="M2" s="240"/>
      <c r="N2" s="241" t="s">
        <v>61</v>
      </c>
    </row>
    <row r="3" spans="1:14" ht="45" customHeight="1" x14ac:dyDescent="0.25">
      <c r="A3" s="236"/>
      <c r="B3" s="238"/>
      <c r="C3" s="238"/>
      <c r="D3" s="240" t="s">
        <v>218</v>
      </c>
      <c r="E3" s="240"/>
      <c r="F3" s="240" t="s">
        <v>219</v>
      </c>
      <c r="G3" s="240"/>
      <c r="H3" s="240" t="s">
        <v>220</v>
      </c>
      <c r="I3" s="240"/>
      <c r="J3" s="240" t="s">
        <v>221</v>
      </c>
      <c r="K3" s="240"/>
      <c r="L3" s="240" t="s">
        <v>222</v>
      </c>
      <c r="M3" s="240"/>
      <c r="N3" s="241"/>
    </row>
    <row r="4" spans="1:14" ht="30.5" thickBot="1" x14ac:dyDescent="0.3">
      <c r="A4" s="237"/>
      <c r="B4" s="239"/>
      <c r="C4" s="239"/>
      <c r="D4" s="97" t="s">
        <v>15</v>
      </c>
      <c r="E4" s="97" t="s">
        <v>16</v>
      </c>
      <c r="F4" s="97" t="s">
        <v>15</v>
      </c>
      <c r="G4" s="97" t="s">
        <v>16</v>
      </c>
      <c r="H4" s="97" t="s">
        <v>15</v>
      </c>
      <c r="I4" s="97" t="s">
        <v>16</v>
      </c>
      <c r="J4" s="97" t="s">
        <v>15</v>
      </c>
      <c r="K4" s="97" t="s">
        <v>16</v>
      </c>
      <c r="L4" s="97" t="s">
        <v>15</v>
      </c>
      <c r="M4" s="97" t="s">
        <v>16</v>
      </c>
      <c r="N4" s="242"/>
    </row>
    <row r="5" spans="1:14" x14ac:dyDescent="0.25">
      <c r="A5" s="243" t="s">
        <v>63</v>
      </c>
      <c r="B5" s="244"/>
      <c r="C5" s="244"/>
      <c r="D5" s="245"/>
      <c r="E5" s="245"/>
      <c r="F5" s="245"/>
      <c r="G5" s="245"/>
      <c r="H5" s="245"/>
      <c r="I5" s="245"/>
      <c r="J5" s="245"/>
      <c r="K5" s="245"/>
      <c r="L5" s="245"/>
      <c r="M5" s="245"/>
      <c r="N5" s="249"/>
    </row>
    <row r="6" spans="1:14" ht="104" customHeight="1" x14ac:dyDescent="0.25">
      <c r="A6" s="71">
        <v>1</v>
      </c>
      <c r="B6" s="26" t="s">
        <v>245</v>
      </c>
      <c r="C6" s="27" t="s">
        <v>246</v>
      </c>
      <c r="D6" s="11" t="s">
        <v>209</v>
      </c>
      <c r="E6" s="11" t="s">
        <v>209</v>
      </c>
      <c r="F6" s="11" t="s">
        <v>169</v>
      </c>
      <c r="G6" s="11" t="s">
        <v>169</v>
      </c>
      <c r="H6" s="11" t="s">
        <v>169</v>
      </c>
      <c r="I6" s="11" t="s">
        <v>169</v>
      </c>
      <c r="J6" s="11" t="s">
        <v>169</v>
      </c>
      <c r="K6" s="11" t="s">
        <v>169</v>
      </c>
      <c r="L6" s="11" t="s">
        <v>169</v>
      </c>
      <c r="M6" s="11" t="s">
        <v>169</v>
      </c>
      <c r="N6" s="28"/>
    </row>
    <row r="7" spans="1:14" ht="93" customHeight="1" x14ac:dyDescent="0.25">
      <c r="A7" s="71">
        <v>2</v>
      </c>
      <c r="B7" s="26" t="s">
        <v>247</v>
      </c>
      <c r="C7" s="27" t="s">
        <v>68</v>
      </c>
      <c r="D7" s="11" t="s">
        <v>209</v>
      </c>
      <c r="E7" s="11" t="s">
        <v>209</v>
      </c>
      <c r="F7" s="11">
        <v>0</v>
      </c>
      <c r="G7" s="11">
        <v>0</v>
      </c>
      <c r="H7" s="11">
        <v>8</v>
      </c>
      <c r="I7" s="11">
        <v>6075.66</v>
      </c>
      <c r="J7" s="11">
        <v>20</v>
      </c>
      <c r="K7" s="11">
        <v>23182.240000000002</v>
      </c>
      <c r="L7" s="11">
        <v>28</v>
      </c>
      <c r="M7" s="11">
        <v>29257.9</v>
      </c>
      <c r="N7" s="28"/>
    </row>
    <row r="8" spans="1:14" ht="83" customHeight="1" x14ac:dyDescent="0.25">
      <c r="A8" s="71">
        <v>3</v>
      </c>
      <c r="B8" s="26" t="s">
        <v>67</v>
      </c>
      <c r="C8" s="27" t="s">
        <v>66</v>
      </c>
      <c r="D8" s="11" t="s">
        <v>209</v>
      </c>
      <c r="E8" s="11" t="s">
        <v>209</v>
      </c>
      <c r="F8" s="11">
        <v>1</v>
      </c>
      <c r="G8" s="11">
        <v>5122.32</v>
      </c>
      <c r="H8" s="11">
        <v>1</v>
      </c>
      <c r="I8" s="11">
        <v>3414.84</v>
      </c>
      <c r="J8" s="11">
        <v>3</v>
      </c>
      <c r="K8" s="11">
        <v>7683.48</v>
      </c>
      <c r="L8" s="11">
        <v>5</v>
      </c>
      <c r="M8" s="11">
        <v>16220.64</v>
      </c>
      <c r="N8" s="28"/>
    </row>
    <row r="9" spans="1:14" ht="12" thickBot="1" x14ac:dyDescent="0.3">
      <c r="A9" s="72"/>
      <c r="B9" s="29"/>
      <c r="C9" s="29"/>
      <c r="D9" s="25">
        <f t="shared" ref="D9:K9" si="0">SUM(D6:D8)</f>
        <v>0</v>
      </c>
      <c r="E9" s="25">
        <f t="shared" si="0"/>
        <v>0</v>
      </c>
      <c r="F9" s="25">
        <f t="shared" si="0"/>
        <v>1</v>
      </c>
      <c r="G9" s="25">
        <f t="shared" si="0"/>
        <v>5122.32</v>
      </c>
      <c r="H9" s="25">
        <f t="shared" si="0"/>
        <v>9</v>
      </c>
      <c r="I9" s="25">
        <f t="shared" si="0"/>
        <v>9490.5</v>
      </c>
      <c r="J9" s="25">
        <f t="shared" si="0"/>
        <v>23</v>
      </c>
      <c r="K9" s="25">
        <f t="shared" si="0"/>
        <v>30865.72</v>
      </c>
      <c r="L9" s="25">
        <f>SUM(L6:L8)</f>
        <v>33</v>
      </c>
      <c r="M9" s="15">
        <f>SUM(M6:M8)</f>
        <v>45478.54</v>
      </c>
      <c r="N9" s="30" t="s">
        <v>223</v>
      </c>
    </row>
    <row r="10" spans="1:14" x14ac:dyDescent="0.25">
      <c r="A10" s="250" t="s">
        <v>224</v>
      </c>
      <c r="B10" s="251"/>
      <c r="C10" s="251"/>
      <c r="D10" s="252"/>
      <c r="E10" s="252"/>
      <c r="F10" s="252"/>
      <c r="G10" s="252"/>
      <c r="H10" s="252"/>
      <c r="I10" s="252"/>
      <c r="J10" s="252"/>
      <c r="K10" s="252"/>
      <c r="L10" s="252"/>
      <c r="M10" s="252"/>
      <c r="N10" s="253"/>
    </row>
    <row r="11" spans="1:14" ht="72.5" customHeight="1" thickBot="1" x14ac:dyDescent="0.3">
      <c r="A11" s="73">
        <v>4</v>
      </c>
      <c r="B11" s="31" t="s">
        <v>257</v>
      </c>
      <c r="C11" s="32" t="s">
        <v>248</v>
      </c>
      <c r="D11" s="33" t="s">
        <v>169</v>
      </c>
      <c r="E11" s="33" t="s">
        <v>169</v>
      </c>
      <c r="F11" s="33" t="s">
        <v>169</v>
      </c>
      <c r="G11" s="33" t="s">
        <v>169</v>
      </c>
      <c r="H11" s="33" t="s">
        <v>209</v>
      </c>
      <c r="I11" s="33" t="s">
        <v>209</v>
      </c>
      <c r="J11" s="33" t="s">
        <v>209</v>
      </c>
      <c r="K11" s="33" t="s">
        <v>209</v>
      </c>
      <c r="L11" s="33">
        <v>22804</v>
      </c>
      <c r="M11" s="16">
        <v>4768050</v>
      </c>
      <c r="N11" s="34" t="s">
        <v>256</v>
      </c>
    </row>
    <row r="12" spans="1:14" ht="12" thickBot="1" x14ac:dyDescent="0.3">
      <c r="A12" s="74"/>
      <c r="B12" s="35"/>
      <c r="C12" s="35"/>
      <c r="D12" s="21">
        <f>SUM(D11)</f>
        <v>0</v>
      </c>
      <c r="E12" s="21">
        <f t="shared" ref="E12:K12" si="1">SUM(E11)</f>
        <v>0</v>
      </c>
      <c r="F12" s="21">
        <f t="shared" si="1"/>
        <v>0</v>
      </c>
      <c r="G12" s="21">
        <f t="shared" si="1"/>
        <v>0</v>
      </c>
      <c r="H12" s="21">
        <f t="shared" si="1"/>
        <v>0</v>
      </c>
      <c r="I12" s="21">
        <f t="shared" si="1"/>
        <v>0</v>
      </c>
      <c r="J12" s="21">
        <f t="shared" si="1"/>
        <v>0</v>
      </c>
      <c r="K12" s="21">
        <f t="shared" si="1"/>
        <v>0</v>
      </c>
      <c r="L12" s="21">
        <f>SUM(L11)</f>
        <v>22804</v>
      </c>
      <c r="M12" s="17">
        <f>SUM(M11)</f>
        <v>4768050</v>
      </c>
      <c r="N12" s="36" t="s">
        <v>225</v>
      </c>
    </row>
    <row r="13" spans="1:14" x14ac:dyDescent="0.25">
      <c r="A13" s="243" t="s">
        <v>7</v>
      </c>
      <c r="B13" s="244"/>
      <c r="C13" s="244"/>
      <c r="D13" s="245"/>
      <c r="E13" s="245"/>
      <c r="F13" s="245"/>
      <c r="G13" s="245"/>
      <c r="H13" s="245"/>
      <c r="I13" s="245"/>
      <c r="J13" s="245"/>
      <c r="K13" s="245"/>
      <c r="L13" s="245"/>
      <c r="M13" s="245"/>
      <c r="N13" s="246"/>
    </row>
    <row r="14" spans="1:14" ht="127.5" x14ac:dyDescent="0.25">
      <c r="A14" s="75">
        <v>5</v>
      </c>
      <c r="B14" s="37" t="s">
        <v>249</v>
      </c>
      <c r="C14" s="38" t="s">
        <v>108</v>
      </c>
      <c r="D14" s="11">
        <v>13</v>
      </c>
      <c r="E14" s="11">
        <v>2878.14</v>
      </c>
      <c r="F14" s="11">
        <v>8114</v>
      </c>
      <c r="G14" s="11">
        <v>7525227.8200000003</v>
      </c>
      <c r="H14" s="11">
        <v>35009</v>
      </c>
      <c r="I14" s="11">
        <v>41560001.920000002</v>
      </c>
      <c r="J14" s="11">
        <v>41884</v>
      </c>
      <c r="K14" s="11">
        <v>42245238.579999998</v>
      </c>
      <c r="L14" s="11">
        <v>85020</v>
      </c>
      <c r="M14" s="18">
        <v>91333346.459999993</v>
      </c>
      <c r="N14" s="39" t="s">
        <v>259</v>
      </c>
    </row>
    <row r="15" spans="1:14" ht="46" x14ac:dyDescent="0.25">
      <c r="A15" s="75">
        <v>6</v>
      </c>
      <c r="B15" s="37" t="s">
        <v>18</v>
      </c>
      <c r="C15" s="38" t="s">
        <v>109</v>
      </c>
      <c r="D15" s="11">
        <v>2000</v>
      </c>
      <c r="E15" s="11">
        <v>87864</v>
      </c>
      <c r="F15" s="11">
        <v>2632</v>
      </c>
      <c r="G15" s="11">
        <v>112359</v>
      </c>
      <c r="H15" s="11">
        <v>18266</v>
      </c>
      <c r="I15" s="11">
        <v>723596</v>
      </c>
      <c r="J15" s="11" t="s">
        <v>258</v>
      </c>
      <c r="K15" s="11">
        <v>13137</v>
      </c>
      <c r="L15" s="11">
        <v>23250</v>
      </c>
      <c r="M15" s="18">
        <v>936956</v>
      </c>
      <c r="N15" s="39" t="s">
        <v>260</v>
      </c>
    </row>
    <row r="16" spans="1:14" ht="12" thickBot="1" x14ac:dyDescent="0.3">
      <c r="A16" s="73"/>
      <c r="B16" s="40"/>
      <c r="C16" s="40"/>
      <c r="D16" s="21">
        <f t="shared" ref="D16:L16" si="2">SUM(D14:D15)</f>
        <v>2013</v>
      </c>
      <c r="E16" s="21">
        <f t="shared" si="2"/>
        <v>90742.14</v>
      </c>
      <c r="F16" s="21">
        <f t="shared" si="2"/>
        <v>10746</v>
      </c>
      <c r="G16" s="21">
        <f t="shared" si="2"/>
        <v>7637586.8200000003</v>
      </c>
      <c r="H16" s="21">
        <f t="shared" si="2"/>
        <v>53275</v>
      </c>
      <c r="I16" s="21">
        <f t="shared" si="2"/>
        <v>42283597.920000002</v>
      </c>
      <c r="J16" s="21">
        <f t="shared" si="2"/>
        <v>41884</v>
      </c>
      <c r="K16" s="21">
        <f t="shared" si="2"/>
        <v>42258375.579999998</v>
      </c>
      <c r="L16" s="21">
        <f t="shared" si="2"/>
        <v>108270</v>
      </c>
      <c r="M16" s="17">
        <f>SUM(M14:M15)</f>
        <v>92270302.459999993</v>
      </c>
      <c r="N16" s="36" t="s">
        <v>226</v>
      </c>
    </row>
    <row r="17" spans="1:14" x14ac:dyDescent="0.25">
      <c r="A17" s="243" t="s">
        <v>5</v>
      </c>
      <c r="B17" s="244"/>
      <c r="C17" s="244"/>
      <c r="D17" s="245"/>
      <c r="E17" s="245"/>
      <c r="F17" s="245"/>
      <c r="G17" s="245"/>
      <c r="H17" s="245"/>
      <c r="I17" s="245"/>
      <c r="J17" s="245"/>
      <c r="K17" s="245"/>
      <c r="L17" s="245"/>
      <c r="M17" s="245"/>
      <c r="N17" s="246"/>
    </row>
    <row r="18" spans="1:14" ht="80.5" x14ac:dyDescent="0.25">
      <c r="A18" s="75">
        <v>7</v>
      </c>
      <c r="B18" s="37" t="s">
        <v>250</v>
      </c>
      <c r="C18" s="38" t="s">
        <v>95</v>
      </c>
      <c r="D18" s="20" t="s">
        <v>169</v>
      </c>
      <c r="E18" s="20" t="s">
        <v>169</v>
      </c>
      <c r="F18" s="20" t="s">
        <v>169</v>
      </c>
      <c r="G18" s="20" t="s">
        <v>169</v>
      </c>
      <c r="H18" s="20" t="s">
        <v>169</v>
      </c>
      <c r="I18" s="20" t="s">
        <v>169</v>
      </c>
      <c r="J18" s="20" t="s">
        <v>169</v>
      </c>
      <c r="K18" s="20" t="s">
        <v>169</v>
      </c>
      <c r="L18" s="20" t="s">
        <v>169</v>
      </c>
      <c r="M18" s="20" t="s">
        <v>169</v>
      </c>
      <c r="N18" s="41" t="s">
        <v>268</v>
      </c>
    </row>
    <row r="19" spans="1:14" ht="57.5" x14ac:dyDescent="0.25">
      <c r="A19" s="75">
        <v>8</v>
      </c>
      <c r="B19" s="37" t="s">
        <v>98</v>
      </c>
      <c r="C19" s="38" t="s">
        <v>96</v>
      </c>
      <c r="D19" s="20" t="s">
        <v>169</v>
      </c>
      <c r="E19" s="20" t="s">
        <v>169</v>
      </c>
      <c r="F19" s="20" t="s">
        <v>169</v>
      </c>
      <c r="G19" s="20" t="s">
        <v>169</v>
      </c>
      <c r="H19" s="20" t="s">
        <v>169</v>
      </c>
      <c r="I19" s="20" t="s">
        <v>169</v>
      </c>
      <c r="J19" s="20" t="s">
        <v>169</v>
      </c>
      <c r="K19" s="20" t="s">
        <v>169</v>
      </c>
      <c r="L19" s="20" t="s">
        <v>169</v>
      </c>
      <c r="M19" s="20" t="s">
        <v>169</v>
      </c>
      <c r="N19" s="41" t="s">
        <v>261</v>
      </c>
    </row>
    <row r="20" spans="1:14" ht="52" customHeight="1" x14ac:dyDescent="0.25">
      <c r="A20" s="75">
        <v>9</v>
      </c>
      <c r="B20" s="37" t="s">
        <v>100</v>
      </c>
      <c r="C20" s="38" t="s">
        <v>99</v>
      </c>
      <c r="D20" s="20" t="s">
        <v>169</v>
      </c>
      <c r="E20" s="20" t="s">
        <v>169</v>
      </c>
      <c r="F20" s="20" t="s">
        <v>169</v>
      </c>
      <c r="G20" s="20" t="s">
        <v>169</v>
      </c>
      <c r="H20" s="20" t="s">
        <v>169</v>
      </c>
      <c r="I20" s="20" t="s">
        <v>169</v>
      </c>
      <c r="J20" s="20" t="s">
        <v>169</v>
      </c>
      <c r="K20" s="20" t="s">
        <v>169</v>
      </c>
      <c r="L20" s="20" t="s">
        <v>169</v>
      </c>
      <c r="M20" s="20" t="s">
        <v>169</v>
      </c>
      <c r="N20" s="41" t="s">
        <v>262</v>
      </c>
    </row>
    <row r="21" spans="1:14" ht="46" x14ac:dyDescent="0.25">
      <c r="A21" s="75">
        <v>10</v>
      </c>
      <c r="B21" s="37" t="s">
        <v>251</v>
      </c>
      <c r="C21" s="38" t="s">
        <v>97</v>
      </c>
      <c r="D21" s="20" t="s">
        <v>169</v>
      </c>
      <c r="E21" s="20" t="s">
        <v>169</v>
      </c>
      <c r="F21" s="20" t="s">
        <v>169</v>
      </c>
      <c r="G21" s="20" t="s">
        <v>169</v>
      </c>
      <c r="H21" s="20" t="s">
        <v>169</v>
      </c>
      <c r="I21" s="20" t="s">
        <v>169</v>
      </c>
      <c r="J21" s="20" t="s">
        <v>169</v>
      </c>
      <c r="K21" s="20" t="s">
        <v>169</v>
      </c>
      <c r="L21" s="20" t="s">
        <v>169</v>
      </c>
      <c r="M21" s="20" t="s">
        <v>169</v>
      </c>
      <c r="N21" s="41" t="s">
        <v>263</v>
      </c>
    </row>
    <row r="22" spans="1:14" ht="83.5" customHeight="1" x14ac:dyDescent="0.25">
      <c r="A22" s="75">
        <v>11</v>
      </c>
      <c r="B22" s="37" t="s">
        <v>19</v>
      </c>
      <c r="C22" s="38" t="s">
        <v>101</v>
      </c>
      <c r="D22" s="20" t="s">
        <v>169</v>
      </c>
      <c r="E22" s="20" t="s">
        <v>169</v>
      </c>
      <c r="F22" s="20" t="s">
        <v>169</v>
      </c>
      <c r="G22" s="20" t="s">
        <v>169</v>
      </c>
      <c r="H22" s="20" t="s">
        <v>169</v>
      </c>
      <c r="I22" s="20" t="s">
        <v>169</v>
      </c>
      <c r="J22" s="20" t="s">
        <v>169</v>
      </c>
      <c r="K22" s="20" t="s">
        <v>169</v>
      </c>
      <c r="L22" s="20" t="s">
        <v>169</v>
      </c>
      <c r="M22" s="20" t="s">
        <v>169</v>
      </c>
      <c r="N22" s="41" t="s">
        <v>264</v>
      </c>
    </row>
    <row r="23" spans="1:14" ht="59.5" customHeight="1" x14ac:dyDescent="0.25">
      <c r="A23" s="75">
        <v>12</v>
      </c>
      <c r="B23" s="37" t="s">
        <v>133</v>
      </c>
      <c r="C23" s="38" t="s">
        <v>102</v>
      </c>
      <c r="D23" s="20" t="s">
        <v>278</v>
      </c>
      <c r="E23" s="20" t="s">
        <v>278</v>
      </c>
      <c r="F23" s="20" t="s">
        <v>278</v>
      </c>
      <c r="G23" s="20" t="s">
        <v>278</v>
      </c>
      <c r="H23" s="20" t="s">
        <v>278</v>
      </c>
      <c r="I23" s="20" t="s">
        <v>278</v>
      </c>
      <c r="J23" s="20" t="s">
        <v>278</v>
      </c>
      <c r="K23" s="20" t="s">
        <v>278</v>
      </c>
      <c r="L23" s="20" t="s">
        <v>278</v>
      </c>
      <c r="M23" s="20" t="s">
        <v>278</v>
      </c>
      <c r="N23" s="41" t="s">
        <v>265</v>
      </c>
    </row>
    <row r="24" spans="1:14" ht="46" x14ac:dyDescent="0.25">
      <c r="A24" s="75">
        <v>13</v>
      </c>
      <c r="B24" s="37" t="s">
        <v>37</v>
      </c>
      <c r="C24" s="38" t="s">
        <v>104</v>
      </c>
      <c r="D24" s="20" t="s">
        <v>169</v>
      </c>
      <c r="E24" s="20" t="s">
        <v>169</v>
      </c>
      <c r="F24" s="20" t="s">
        <v>169</v>
      </c>
      <c r="G24" s="20" t="s">
        <v>169</v>
      </c>
      <c r="H24" s="20" t="s">
        <v>169</v>
      </c>
      <c r="I24" s="20" t="s">
        <v>169</v>
      </c>
      <c r="J24" s="20" t="s">
        <v>169</v>
      </c>
      <c r="K24" s="20" t="s">
        <v>169</v>
      </c>
      <c r="L24" s="20">
        <v>461</v>
      </c>
      <c r="M24" s="19">
        <v>4680.21</v>
      </c>
      <c r="N24" s="41" t="s">
        <v>266</v>
      </c>
    </row>
    <row r="25" spans="1:14" ht="69" x14ac:dyDescent="0.25">
      <c r="A25" s="75">
        <v>14</v>
      </c>
      <c r="B25" s="42" t="s">
        <v>39</v>
      </c>
      <c r="C25" s="43" t="s">
        <v>103</v>
      </c>
      <c r="D25" s="20" t="s">
        <v>169</v>
      </c>
      <c r="E25" s="20" t="s">
        <v>169</v>
      </c>
      <c r="F25" s="20" t="s">
        <v>169</v>
      </c>
      <c r="G25" s="20" t="s">
        <v>169</v>
      </c>
      <c r="H25" s="20" t="s">
        <v>169</v>
      </c>
      <c r="I25" s="20" t="s">
        <v>169</v>
      </c>
      <c r="J25" s="20" t="s">
        <v>169</v>
      </c>
      <c r="K25" s="20" t="s">
        <v>169</v>
      </c>
      <c r="L25" s="20">
        <v>88</v>
      </c>
      <c r="M25" s="20">
        <v>88</v>
      </c>
      <c r="N25" s="41" t="s">
        <v>269</v>
      </c>
    </row>
    <row r="26" spans="1:14" ht="46" x14ac:dyDescent="0.25">
      <c r="A26" s="75">
        <v>15</v>
      </c>
      <c r="B26" s="44" t="s">
        <v>58</v>
      </c>
      <c r="C26" s="45" t="s">
        <v>227</v>
      </c>
      <c r="D26" s="20" t="s">
        <v>278</v>
      </c>
      <c r="E26" s="20" t="s">
        <v>278</v>
      </c>
      <c r="F26" s="20" t="s">
        <v>278</v>
      </c>
      <c r="G26" s="20" t="s">
        <v>278</v>
      </c>
      <c r="H26" s="20" t="s">
        <v>278</v>
      </c>
      <c r="I26" s="20" t="s">
        <v>278</v>
      </c>
      <c r="J26" s="20" t="s">
        <v>278</v>
      </c>
      <c r="K26" s="20" t="s">
        <v>278</v>
      </c>
      <c r="L26" s="20" t="s">
        <v>278</v>
      </c>
      <c r="M26" s="20" t="s">
        <v>278</v>
      </c>
      <c r="N26" s="46" t="s">
        <v>267</v>
      </c>
    </row>
    <row r="27" spans="1:14" ht="12" thickBot="1" x14ac:dyDescent="0.3">
      <c r="A27" s="73"/>
      <c r="B27" s="47"/>
      <c r="C27" s="47"/>
      <c r="D27" s="21">
        <f t="shared" ref="D27:K27" si="3">SUM(D18:D26)</f>
        <v>0</v>
      </c>
      <c r="E27" s="21">
        <f t="shared" si="3"/>
        <v>0</v>
      </c>
      <c r="F27" s="21">
        <f t="shared" si="3"/>
        <v>0</v>
      </c>
      <c r="G27" s="21">
        <f t="shared" si="3"/>
        <v>0</v>
      </c>
      <c r="H27" s="21">
        <f t="shared" si="3"/>
        <v>0</v>
      </c>
      <c r="I27" s="21">
        <f t="shared" si="3"/>
        <v>0</v>
      </c>
      <c r="J27" s="21">
        <f t="shared" si="3"/>
        <v>0</v>
      </c>
      <c r="K27" s="21">
        <f t="shared" si="3"/>
        <v>0</v>
      </c>
      <c r="L27" s="21">
        <f>SUM(L18:L26)</f>
        <v>549</v>
      </c>
      <c r="M27" s="21">
        <f>SUM(M18:M26)</f>
        <v>4768.21</v>
      </c>
      <c r="N27" s="36" t="s">
        <v>228</v>
      </c>
    </row>
    <row r="28" spans="1:14" x14ac:dyDescent="0.25">
      <c r="A28" s="243" t="s">
        <v>2</v>
      </c>
      <c r="B28" s="244"/>
      <c r="C28" s="244"/>
      <c r="D28" s="245"/>
      <c r="E28" s="245"/>
      <c r="F28" s="245"/>
      <c r="G28" s="245"/>
      <c r="H28" s="245"/>
      <c r="I28" s="245"/>
      <c r="J28" s="245"/>
      <c r="K28" s="245"/>
      <c r="L28" s="245"/>
      <c r="M28" s="245"/>
      <c r="N28" s="246"/>
    </row>
    <row r="29" spans="1:14" ht="46" x14ac:dyDescent="0.25">
      <c r="A29" s="75">
        <v>16</v>
      </c>
      <c r="B29" s="37" t="s">
        <v>81</v>
      </c>
      <c r="C29" s="43" t="s">
        <v>21</v>
      </c>
      <c r="D29" s="20">
        <v>458</v>
      </c>
      <c r="E29" s="20" t="s">
        <v>169</v>
      </c>
      <c r="F29" s="20" t="s">
        <v>169</v>
      </c>
      <c r="G29" s="20" t="s">
        <v>169</v>
      </c>
      <c r="H29" s="20" t="s">
        <v>169</v>
      </c>
      <c r="I29" s="20" t="s">
        <v>169</v>
      </c>
      <c r="J29" s="20" t="s">
        <v>209</v>
      </c>
      <c r="K29" s="20" t="s">
        <v>209</v>
      </c>
      <c r="L29" s="20">
        <v>460</v>
      </c>
      <c r="M29" s="19">
        <v>2548957</v>
      </c>
      <c r="N29" s="41" t="s">
        <v>270</v>
      </c>
    </row>
    <row r="30" spans="1:14" ht="70.5" customHeight="1" x14ac:dyDescent="0.25">
      <c r="A30" s="75">
        <v>17</v>
      </c>
      <c r="B30" s="37" t="s">
        <v>62</v>
      </c>
      <c r="C30" s="38" t="s">
        <v>71</v>
      </c>
      <c r="D30" s="20" t="s">
        <v>209</v>
      </c>
      <c r="E30" s="20" t="s">
        <v>209</v>
      </c>
      <c r="F30" s="20" t="s">
        <v>278</v>
      </c>
      <c r="G30" s="20" t="s">
        <v>278</v>
      </c>
      <c r="H30" s="11">
        <v>12</v>
      </c>
      <c r="I30" s="11">
        <v>32257.73</v>
      </c>
      <c r="J30" s="20" t="s">
        <v>209</v>
      </c>
      <c r="K30" s="20" t="s">
        <v>209</v>
      </c>
      <c r="L30" s="11">
        <v>12</v>
      </c>
      <c r="M30" s="11">
        <v>32257.73</v>
      </c>
      <c r="N30" s="48" t="s">
        <v>271</v>
      </c>
    </row>
    <row r="31" spans="1:14" ht="173.5" customHeight="1" x14ac:dyDescent="0.25">
      <c r="A31" s="75">
        <v>18</v>
      </c>
      <c r="B31" s="37" t="s">
        <v>277</v>
      </c>
      <c r="C31" s="38" t="s">
        <v>229</v>
      </c>
      <c r="D31" s="20" t="s">
        <v>279</v>
      </c>
      <c r="E31" s="20" t="s">
        <v>279</v>
      </c>
      <c r="F31" s="20" t="s">
        <v>279</v>
      </c>
      <c r="G31" s="20" t="s">
        <v>279</v>
      </c>
      <c r="H31" s="20" t="s">
        <v>279</v>
      </c>
      <c r="I31" s="20" t="s">
        <v>279</v>
      </c>
      <c r="J31" s="20" t="s">
        <v>279</v>
      </c>
      <c r="K31" s="20" t="s">
        <v>279</v>
      </c>
      <c r="L31" s="20" t="s">
        <v>279</v>
      </c>
      <c r="M31" s="20" t="s">
        <v>279</v>
      </c>
      <c r="N31" s="41" t="s">
        <v>283</v>
      </c>
    </row>
    <row r="32" spans="1:14" ht="12" thickBot="1" x14ac:dyDescent="0.3">
      <c r="A32" s="73"/>
      <c r="B32" s="40"/>
      <c r="C32" s="40"/>
      <c r="D32" s="21">
        <f t="shared" ref="D32:L32" si="4">SUM(D29:D31)</f>
        <v>458</v>
      </c>
      <c r="E32" s="21">
        <f t="shared" si="4"/>
        <v>0</v>
      </c>
      <c r="F32" s="21">
        <f t="shared" si="4"/>
        <v>0</v>
      </c>
      <c r="G32" s="21">
        <f t="shared" si="4"/>
        <v>0</v>
      </c>
      <c r="H32" s="21">
        <f t="shared" si="4"/>
        <v>12</v>
      </c>
      <c r="I32" s="21">
        <f t="shared" si="4"/>
        <v>32257.73</v>
      </c>
      <c r="J32" s="21">
        <f t="shared" si="4"/>
        <v>0</v>
      </c>
      <c r="K32" s="21">
        <f t="shared" si="4"/>
        <v>0</v>
      </c>
      <c r="L32" s="21">
        <f t="shared" si="4"/>
        <v>472</v>
      </c>
      <c r="M32" s="21">
        <f>SUM(M29:M31)</f>
        <v>2581214.73</v>
      </c>
      <c r="N32" s="36" t="s">
        <v>230</v>
      </c>
    </row>
    <row r="33" spans="1:14" x14ac:dyDescent="0.25">
      <c r="A33" s="243" t="s">
        <v>8</v>
      </c>
      <c r="B33" s="244"/>
      <c r="C33" s="244"/>
      <c r="D33" s="245"/>
      <c r="E33" s="245"/>
      <c r="F33" s="245"/>
      <c r="G33" s="245"/>
      <c r="H33" s="245"/>
      <c r="I33" s="245"/>
      <c r="J33" s="245"/>
      <c r="K33" s="245"/>
      <c r="L33" s="245"/>
      <c r="M33" s="245"/>
      <c r="N33" s="246"/>
    </row>
    <row r="34" spans="1:14" ht="57.5" x14ac:dyDescent="0.25">
      <c r="A34" s="75">
        <v>19</v>
      </c>
      <c r="B34" s="37" t="s">
        <v>48</v>
      </c>
      <c r="C34" s="38" t="s">
        <v>110</v>
      </c>
      <c r="D34" s="20">
        <v>100</v>
      </c>
      <c r="E34" s="20">
        <v>100</v>
      </c>
      <c r="F34" s="20">
        <v>500</v>
      </c>
      <c r="G34" s="20">
        <v>1500</v>
      </c>
      <c r="H34" s="20">
        <v>500</v>
      </c>
      <c r="I34" s="20">
        <v>1500</v>
      </c>
      <c r="J34" s="20">
        <v>2404</v>
      </c>
      <c r="K34" s="20">
        <v>4808</v>
      </c>
      <c r="L34" s="20">
        <v>3504</v>
      </c>
      <c r="M34" s="22">
        <v>7908</v>
      </c>
      <c r="N34" s="49" t="s">
        <v>272</v>
      </c>
    </row>
    <row r="35" spans="1:14" ht="83.5" customHeight="1" x14ac:dyDescent="0.25">
      <c r="A35" s="75">
        <v>20</v>
      </c>
      <c r="B35" s="37" t="s">
        <v>49</v>
      </c>
      <c r="C35" s="38" t="s">
        <v>29</v>
      </c>
      <c r="D35" s="20" t="s">
        <v>169</v>
      </c>
      <c r="E35" s="20" t="s">
        <v>169</v>
      </c>
      <c r="F35" s="20" t="s">
        <v>169</v>
      </c>
      <c r="G35" s="20" t="s">
        <v>169</v>
      </c>
      <c r="H35" s="20" t="s">
        <v>169</v>
      </c>
      <c r="I35" s="20" t="s">
        <v>169</v>
      </c>
      <c r="J35" s="20" t="s">
        <v>169</v>
      </c>
      <c r="K35" s="20" t="s">
        <v>169</v>
      </c>
      <c r="L35" s="20">
        <v>3505</v>
      </c>
      <c r="M35" s="19" t="s">
        <v>169</v>
      </c>
      <c r="N35" s="49" t="s">
        <v>273</v>
      </c>
    </row>
    <row r="36" spans="1:14" ht="57.5" x14ac:dyDescent="0.25">
      <c r="A36" s="75">
        <v>21</v>
      </c>
      <c r="B36" s="37" t="s">
        <v>135</v>
      </c>
      <c r="C36" s="38" t="s">
        <v>134</v>
      </c>
      <c r="D36" s="20">
        <v>84</v>
      </c>
      <c r="E36" s="20">
        <v>112.77000000000001</v>
      </c>
      <c r="F36" s="20">
        <v>244</v>
      </c>
      <c r="G36" s="20">
        <v>732</v>
      </c>
      <c r="H36" s="20" t="s">
        <v>169</v>
      </c>
      <c r="I36" s="20" t="s">
        <v>169</v>
      </c>
      <c r="J36" s="20" t="s">
        <v>169</v>
      </c>
      <c r="K36" s="20" t="s">
        <v>169</v>
      </c>
      <c r="L36" s="20">
        <v>380</v>
      </c>
      <c r="M36" s="22">
        <v>1000.77</v>
      </c>
      <c r="N36" s="49" t="s">
        <v>274</v>
      </c>
    </row>
    <row r="37" spans="1:14" ht="57.5" x14ac:dyDescent="0.25">
      <c r="A37" s="75">
        <v>22</v>
      </c>
      <c r="B37" s="37" t="s">
        <v>50</v>
      </c>
      <c r="C37" s="38" t="s">
        <v>111</v>
      </c>
      <c r="D37" s="20">
        <v>30</v>
      </c>
      <c r="E37" s="20">
        <v>30</v>
      </c>
      <c r="F37" s="20">
        <v>40</v>
      </c>
      <c r="G37" s="20">
        <v>80</v>
      </c>
      <c r="H37" s="20">
        <v>204</v>
      </c>
      <c r="I37" s="20">
        <v>408</v>
      </c>
      <c r="J37" s="20" t="s">
        <v>209</v>
      </c>
      <c r="K37" s="20" t="s">
        <v>209</v>
      </c>
      <c r="L37" s="20">
        <v>274</v>
      </c>
      <c r="M37" s="22">
        <v>518</v>
      </c>
      <c r="N37" s="50"/>
    </row>
    <row r="38" spans="1:14" ht="46" x14ac:dyDescent="0.25">
      <c r="A38" s="75">
        <v>23</v>
      </c>
      <c r="B38" s="37" t="s">
        <v>47</v>
      </c>
      <c r="C38" s="38" t="s">
        <v>112</v>
      </c>
      <c r="D38" s="20">
        <v>22</v>
      </c>
      <c r="E38" s="20">
        <v>91</v>
      </c>
      <c r="F38" s="20">
        <v>0</v>
      </c>
      <c r="G38" s="20">
        <v>0</v>
      </c>
      <c r="H38" s="20">
        <v>16</v>
      </c>
      <c r="I38" s="20">
        <v>110</v>
      </c>
      <c r="J38" s="20">
        <v>22</v>
      </c>
      <c r="K38" s="20">
        <v>125</v>
      </c>
      <c r="L38" s="20">
        <v>58</v>
      </c>
      <c r="M38" s="22">
        <v>326</v>
      </c>
      <c r="N38" s="49" t="s">
        <v>275</v>
      </c>
    </row>
    <row r="39" spans="1:14" ht="57.5" x14ac:dyDescent="0.25">
      <c r="A39" s="75">
        <v>24</v>
      </c>
      <c r="B39" s="37" t="s">
        <v>51</v>
      </c>
      <c r="C39" s="38" t="s">
        <v>113</v>
      </c>
      <c r="D39" s="20" t="s">
        <v>169</v>
      </c>
      <c r="E39" s="20" t="s">
        <v>169</v>
      </c>
      <c r="F39" s="20" t="s">
        <v>169</v>
      </c>
      <c r="G39" s="20" t="s">
        <v>169</v>
      </c>
      <c r="H39" s="20" t="s">
        <v>169</v>
      </c>
      <c r="I39" s="20" t="s">
        <v>169</v>
      </c>
      <c r="J39" s="20" t="s">
        <v>169</v>
      </c>
      <c r="K39" s="20" t="s">
        <v>169</v>
      </c>
      <c r="L39" s="20">
        <v>408</v>
      </c>
      <c r="M39" s="19" t="s">
        <v>169</v>
      </c>
      <c r="N39" s="49" t="s">
        <v>174</v>
      </c>
    </row>
    <row r="40" spans="1:14" ht="46" x14ac:dyDescent="0.25">
      <c r="A40" s="75">
        <v>25</v>
      </c>
      <c r="B40" s="37" t="s">
        <v>56</v>
      </c>
      <c r="C40" s="38" t="s">
        <v>231</v>
      </c>
      <c r="D40" s="20" t="s">
        <v>169</v>
      </c>
      <c r="E40" s="20" t="s">
        <v>169</v>
      </c>
      <c r="F40" s="20" t="s">
        <v>169</v>
      </c>
      <c r="G40" s="20" t="s">
        <v>169</v>
      </c>
      <c r="H40" s="20" t="s">
        <v>169</v>
      </c>
      <c r="I40" s="20" t="s">
        <v>169</v>
      </c>
      <c r="J40" s="20" t="s">
        <v>169</v>
      </c>
      <c r="K40" s="20" t="s">
        <v>169</v>
      </c>
      <c r="L40" s="20">
        <v>3136</v>
      </c>
      <c r="M40" s="22">
        <v>39314</v>
      </c>
      <c r="N40" s="49" t="s">
        <v>175</v>
      </c>
    </row>
    <row r="41" spans="1:14" ht="126.5" x14ac:dyDescent="0.25">
      <c r="A41" s="75">
        <v>26</v>
      </c>
      <c r="B41" s="37" t="s">
        <v>52</v>
      </c>
      <c r="C41" s="38" t="s">
        <v>115</v>
      </c>
      <c r="D41" s="20" t="s">
        <v>169</v>
      </c>
      <c r="E41" s="20" t="s">
        <v>169</v>
      </c>
      <c r="F41" s="20" t="s">
        <v>169</v>
      </c>
      <c r="G41" s="20" t="s">
        <v>169</v>
      </c>
      <c r="H41" s="20" t="s">
        <v>169</v>
      </c>
      <c r="I41" s="20" t="s">
        <v>169</v>
      </c>
      <c r="J41" s="20">
        <v>818</v>
      </c>
      <c r="K41" s="20">
        <v>3027</v>
      </c>
      <c r="L41" s="20">
        <v>818</v>
      </c>
      <c r="M41" s="22">
        <v>3027</v>
      </c>
      <c r="N41" s="49" t="s">
        <v>185</v>
      </c>
    </row>
    <row r="42" spans="1:14" ht="57.5" x14ac:dyDescent="0.25">
      <c r="A42" s="75">
        <v>27</v>
      </c>
      <c r="B42" s="37" t="s">
        <v>232</v>
      </c>
      <c r="C42" s="38" t="s">
        <v>233</v>
      </c>
      <c r="D42" s="20">
        <v>0</v>
      </c>
      <c r="E42" s="20">
        <v>0</v>
      </c>
      <c r="F42" s="20">
        <v>0</v>
      </c>
      <c r="G42" s="20">
        <v>0</v>
      </c>
      <c r="H42" s="20">
        <v>0</v>
      </c>
      <c r="I42" s="20">
        <v>0</v>
      </c>
      <c r="J42" s="20">
        <v>0</v>
      </c>
      <c r="K42" s="20">
        <v>0</v>
      </c>
      <c r="L42" s="20">
        <v>0</v>
      </c>
      <c r="M42" s="19">
        <v>0</v>
      </c>
      <c r="N42" s="51" t="s">
        <v>177</v>
      </c>
    </row>
    <row r="43" spans="1:14" ht="57.5" x14ac:dyDescent="0.25">
      <c r="A43" s="75">
        <v>28</v>
      </c>
      <c r="B43" s="37" t="s">
        <v>30</v>
      </c>
      <c r="C43" s="38" t="s">
        <v>117</v>
      </c>
      <c r="D43" s="20" t="s">
        <v>209</v>
      </c>
      <c r="E43" s="20" t="s">
        <v>209</v>
      </c>
      <c r="F43" s="20" t="s">
        <v>178</v>
      </c>
      <c r="G43" s="20" t="s">
        <v>178</v>
      </c>
      <c r="H43" s="20" t="s">
        <v>178</v>
      </c>
      <c r="I43" s="20" t="s">
        <v>178</v>
      </c>
      <c r="J43" s="20" t="s">
        <v>209</v>
      </c>
      <c r="K43" s="20" t="s">
        <v>209</v>
      </c>
      <c r="L43" s="20">
        <v>436</v>
      </c>
      <c r="M43" s="19">
        <v>6719.4949999999999</v>
      </c>
      <c r="N43" s="41" t="s">
        <v>186</v>
      </c>
    </row>
    <row r="44" spans="1:14" ht="80.5" x14ac:dyDescent="0.25">
      <c r="A44" s="75">
        <v>29</v>
      </c>
      <c r="B44" s="37" t="s">
        <v>252</v>
      </c>
      <c r="C44" s="38" t="s">
        <v>118</v>
      </c>
      <c r="D44" s="20">
        <v>0</v>
      </c>
      <c r="E44" s="20">
        <v>0</v>
      </c>
      <c r="F44" s="20">
        <v>0</v>
      </c>
      <c r="G44" s="20">
        <v>0</v>
      </c>
      <c r="H44" s="20">
        <v>0</v>
      </c>
      <c r="I44" s="20">
        <v>0</v>
      </c>
      <c r="J44" s="20">
        <v>0</v>
      </c>
      <c r="K44" s="20">
        <v>0</v>
      </c>
      <c r="L44" s="20">
        <v>0</v>
      </c>
      <c r="M44" s="19">
        <v>0</v>
      </c>
      <c r="N44" s="41" t="s">
        <v>276</v>
      </c>
    </row>
    <row r="45" spans="1:14" ht="12" thickBot="1" x14ac:dyDescent="0.3">
      <c r="A45" s="73"/>
      <c r="B45" s="40"/>
      <c r="C45" s="40"/>
      <c r="D45" s="21">
        <f t="shared" ref="D45:L45" si="5">SUM(D34:D44)</f>
        <v>236</v>
      </c>
      <c r="E45" s="21">
        <f t="shared" si="5"/>
        <v>333.77</v>
      </c>
      <c r="F45" s="21">
        <f t="shared" si="5"/>
        <v>784</v>
      </c>
      <c r="G45" s="21">
        <f t="shared" si="5"/>
        <v>2312</v>
      </c>
      <c r="H45" s="21">
        <f t="shared" si="5"/>
        <v>720</v>
      </c>
      <c r="I45" s="21">
        <f t="shared" si="5"/>
        <v>2018</v>
      </c>
      <c r="J45" s="21">
        <f t="shared" si="5"/>
        <v>3244</v>
      </c>
      <c r="K45" s="21">
        <f t="shared" si="5"/>
        <v>7960</v>
      </c>
      <c r="L45" s="21">
        <f t="shared" si="5"/>
        <v>12519</v>
      </c>
      <c r="M45" s="21">
        <f>SUM(M34:M44)</f>
        <v>58813.265000000007</v>
      </c>
      <c r="N45" s="36" t="s">
        <v>234</v>
      </c>
    </row>
    <row r="46" spans="1:14" x14ac:dyDescent="0.25">
      <c r="A46" s="243" t="s">
        <v>3</v>
      </c>
      <c r="B46" s="244"/>
      <c r="C46" s="244"/>
      <c r="D46" s="245"/>
      <c r="E46" s="245"/>
      <c r="F46" s="245"/>
      <c r="G46" s="245"/>
      <c r="H46" s="245"/>
      <c r="I46" s="245"/>
      <c r="J46" s="245"/>
      <c r="K46" s="245"/>
      <c r="L46" s="245"/>
      <c r="M46" s="245"/>
      <c r="N46" s="246"/>
    </row>
    <row r="47" spans="1:14" ht="69" x14ac:dyDescent="0.25">
      <c r="A47" s="75">
        <v>30</v>
      </c>
      <c r="B47" s="37" t="s">
        <v>235</v>
      </c>
      <c r="C47" s="43" t="s">
        <v>83</v>
      </c>
      <c r="D47" s="20" t="s">
        <v>169</v>
      </c>
      <c r="E47" s="20" t="s">
        <v>169</v>
      </c>
      <c r="F47" s="20" t="s">
        <v>169</v>
      </c>
      <c r="G47" s="20" t="s">
        <v>169</v>
      </c>
      <c r="H47" s="20" t="s">
        <v>169</v>
      </c>
      <c r="I47" s="20" t="s">
        <v>169</v>
      </c>
      <c r="J47" s="11" t="s">
        <v>209</v>
      </c>
      <c r="K47" s="11" t="s">
        <v>209</v>
      </c>
      <c r="L47" s="11">
        <v>10555364</v>
      </c>
      <c r="M47" s="18">
        <v>17947449.260000002</v>
      </c>
      <c r="N47" s="39" t="s">
        <v>187</v>
      </c>
    </row>
    <row r="48" spans="1:14" ht="103.5" x14ac:dyDescent="0.25">
      <c r="A48" s="75">
        <v>31</v>
      </c>
      <c r="B48" s="37" t="s">
        <v>253</v>
      </c>
      <c r="C48" s="52" t="s">
        <v>22</v>
      </c>
      <c r="D48" s="53" t="s">
        <v>169</v>
      </c>
      <c r="E48" s="53" t="s">
        <v>169</v>
      </c>
      <c r="F48" s="20" t="s">
        <v>169</v>
      </c>
      <c r="G48" s="20" t="s">
        <v>169</v>
      </c>
      <c r="H48" s="20" t="s">
        <v>169</v>
      </c>
      <c r="I48" s="20" t="s">
        <v>169</v>
      </c>
      <c r="J48" s="20" t="s">
        <v>169</v>
      </c>
      <c r="K48" s="20" t="s">
        <v>169</v>
      </c>
      <c r="L48" s="54">
        <v>4577</v>
      </c>
      <c r="M48" s="23"/>
      <c r="N48" s="55"/>
    </row>
    <row r="49" spans="1:14" ht="115" x14ac:dyDescent="0.25">
      <c r="A49" s="75">
        <v>32</v>
      </c>
      <c r="B49" s="37" t="s">
        <v>55</v>
      </c>
      <c r="C49" s="56" t="s">
        <v>236</v>
      </c>
      <c r="D49" s="20">
        <v>4411</v>
      </c>
      <c r="E49" s="20">
        <v>610712</v>
      </c>
      <c r="F49" s="20" t="s">
        <v>169</v>
      </c>
      <c r="G49" s="20" t="s">
        <v>169</v>
      </c>
      <c r="H49" s="20" t="s">
        <v>169</v>
      </c>
      <c r="I49" s="20" t="s">
        <v>169</v>
      </c>
      <c r="J49" s="20" t="s">
        <v>169</v>
      </c>
      <c r="K49" s="20" t="s">
        <v>169</v>
      </c>
      <c r="L49" s="53">
        <v>73440</v>
      </c>
      <c r="M49" s="83">
        <v>9620216</v>
      </c>
      <c r="N49" s="57"/>
    </row>
    <row r="50" spans="1:14" ht="57.5" x14ac:dyDescent="0.25">
      <c r="A50" s="75">
        <v>33</v>
      </c>
      <c r="B50" s="37" t="s">
        <v>35</v>
      </c>
      <c r="C50" s="52" t="s">
        <v>84</v>
      </c>
      <c r="D50" s="11" t="s">
        <v>209</v>
      </c>
      <c r="E50" s="11" t="s">
        <v>209</v>
      </c>
      <c r="F50" s="20" t="s">
        <v>169</v>
      </c>
      <c r="G50" s="20" t="s">
        <v>169</v>
      </c>
      <c r="H50" s="20" t="s">
        <v>169</v>
      </c>
      <c r="I50" s="20" t="s">
        <v>169</v>
      </c>
      <c r="J50" s="20" t="s">
        <v>169</v>
      </c>
      <c r="K50" s="20" t="s">
        <v>169</v>
      </c>
      <c r="L50" s="20">
        <v>4268</v>
      </c>
      <c r="M50" s="19">
        <v>15320.19</v>
      </c>
      <c r="N50" s="57"/>
    </row>
    <row r="51" spans="1:14" ht="57.5" x14ac:dyDescent="0.25">
      <c r="A51" s="75">
        <v>34</v>
      </c>
      <c r="B51" s="37" t="s">
        <v>33</v>
      </c>
      <c r="C51" s="52" t="s">
        <v>87</v>
      </c>
      <c r="D51" s="11" t="s">
        <v>209</v>
      </c>
      <c r="E51" s="11" t="s">
        <v>209</v>
      </c>
      <c r="F51" s="20" t="s">
        <v>169</v>
      </c>
      <c r="G51" s="20" t="s">
        <v>169</v>
      </c>
      <c r="H51" s="20" t="s">
        <v>169</v>
      </c>
      <c r="I51" s="20" t="s">
        <v>169</v>
      </c>
      <c r="J51" s="20" t="s">
        <v>169</v>
      </c>
      <c r="K51" s="20" t="s">
        <v>169</v>
      </c>
      <c r="L51" s="20">
        <v>58</v>
      </c>
      <c r="M51" s="19">
        <v>2082.19</v>
      </c>
      <c r="N51" s="57"/>
    </row>
    <row r="52" spans="1:14" ht="57.5" x14ac:dyDescent="0.25">
      <c r="A52" s="75">
        <v>35</v>
      </c>
      <c r="B52" s="37" t="s">
        <v>34</v>
      </c>
      <c r="C52" s="52" t="s">
        <v>86</v>
      </c>
      <c r="D52" s="11" t="s">
        <v>209</v>
      </c>
      <c r="E52" s="11" t="s">
        <v>209</v>
      </c>
      <c r="F52" s="20" t="s">
        <v>169</v>
      </c>
      <c r="G52" s="20" t="s">
        <v>169</v>
      </c>
      <c r="H52" s="20" t="s">
        <v>169</v>
      </c>
      <c r="I52" s="20" t="s">
        <v>169</v>
      </c>
      <c r="J52" s="20" t="s">
        <v>169</v>
      </c>
      <c r="K52" s="20" t="s">
        <v>169</v>
      </c>
      <c r="L52" s="20">
        <v>4268</v>
      </c>
      <c r="M52" s="19">
        <v>152440.85</v>
      </c>
      <c r="N52" s="57"/>
    </row>
    <row r="53" spans="1:14" ht="57.5" x14ac:dyDescent="0.25">
      <c r="A53" s="75">
        <v>36</v>
      </c>
      <c r="B53" s="37" t="s">
        <v>36</v>
      </c>
      <c r="C53" s="52" t="s">
        <v>85</v>
      </c>
      <c r="D53" s="11" t="s">
        <v>209</v>
      </c>
      <c r="E53" s="11" t="s">
        <v>209</v>
      </c>
      <c r="F53" s="20" t="s">
        <v>169</v>
      </c>
      <c r="G53" s="20" t="s">
        <v>169</v>
      </c>
      <c r="H53" s="20" t="s">
        <v>169</v>
      </c>
      <c r="I53" s="20" t="s">
        <v>169</v>
      </c>
      <c r="J53" s="20" t="s">
        <v>169</v>
      </c>
      <c r="K53" s="20" t="s">
        <v>169</v>
      </c>
      <c r="L53" s="20">
        <v>1</v>
      </c>
      <c r="M53" s="19">
        <v>44.6</v>
      </c>
      <c r="N53" s="57"/>
    </row>
    <row r="54" spans="1:14" ht="12" thickBot="1" x14ac:dyDescent="0.3">
      <c r="A54" s="73"/>
      <c r="B54" s="40"/>
      <c r="C54" s="58"/>
      <c r="D54" s="24">
        <f t="shared" ref="D54:L54" si="6">SUM(D47:D53)</f>
        <v>4411</v>
      </c>
      <c r="E54" s="24">
        <f t="shared" si="6"/>
        <v>610712</v>
      </c>
      <c r="F54" s="24">
        <f t="shared" si="6"/>
        <v>0</v>
      </c>
      <c r="G54" s="24">
        <f t="shared" si="6"/>
        <v>0</v>
      </c>
      <c r="H54" s="24">
        <f t="shared" si="6"/>
        <v>0</v>
      </c>
      <c r="I54" s="24">
        <f t="shared" si="6"/>
        <v>0</v>
      </c>
      <c r="J54" s="24">
        <f t="shared" si="6"/>
        <v>0</v>
      </c>
      <c r="K54" s="24">
        <f t="shared" si="6"/>
        <v>0</v>
      </c>
      <c r="L54" s="21">
        <f t="shared" si="6"/>
        <v>10641976</v>
      </c>
      <c r="M54" s="21">
        <f>SUM(M47:M53)</f>
        <v>27737553.090000007</v>
      </c>
      <c r="N54" s="59" t="s">
        <v>237</v>
      </c>
    </row>
    <row r="55" spans="1:14" x14ac:dyDescent="0.25">
      <c r="A55" s="243" t="s">
        <v>6</v>
      </c>
      <c r="B55" s="244"/>
      <c r="C55" s="244"/>
      <c r="D55" s="245"/>
      <c r="E55" s="245"/>
      <c r="F55" s="245"/>
      <c r="G55" s="245"/>
      <c r="H55" s="245"/>
      <c r="I55" s="245"/>
      <c r="J55" s="245"/>
      <c r="K55" s="245"/>
      <c r="L55" s="245"/>
      <c r="M55" s="245"/>
      <c r="N55" s="249"/>
    </row>
    <row r="56" spans="1:14" ht="46" x14ac:dyDescent="0.25">
      <c r="A56" s="75">
        <v>37</v>
      </c>
      <c r="B56" s="37" t="s">
        <v>41</v>
      </c>
      <c r="C56" s="38" t="s">
        <v>105</v>
      </c>
      <c r="D56" s="11" t="s">
        <v>169</v>
      </c>
      <c r="E56" s="11" t="s">
        <v>169</v>
      </c>
      <c r="F56" s="11" t="s">
        <v>169</v>
      </c>
      <c r="G56" s="11" t="s">
        <v>169</v>
      </c>
      <c r="H56" s="11" t="s">
        <v>169</v>
      </c>
      <c r="I56" s="11" t="s">
        <v>169</v>
      </c>
      <c r="J56" s="11" t="s">
        <v>209</v>
      </c>
      <c r="K56" s="11" t="s">
        <v>209</v>
      </c>
      <c r="L56" s="11" t="s">
        <v>169</v>
      </c>
      <c r="M56" s="11" t="s">
        <v>169</v>
      </c>
      <c r="N56" s="57"/>
    </row>
    <row r="57" spans="1:14" ht="46" x14ac:dyDescent="0.25">
      <c r="A57" s="75">
        <v>38</v>
      </c>
      <c r="B57" s="37" t="s">
        <v>107</v>
      </c>
      <c r="C57" s="38" t="s">
        <v>106</v>
      </c>
      <c r="D57" s="11" t="s">
        <v>169</v>
      </c>
      <c r="E57" s="11" t="s">
        <v>169</v>
      </c>
      <c r="F57" s="11" t="s">
        <v>169</v>
      </c>
      <c r="G57" s="11" t="s">
        <v>169</v>
      </c>
      <c r="H57" s="11" t="s">
        <v>169</v>
      </c>
      <c r="I57" s="11" t="s">
        <v>169</v>
      </c>
      <c r="J57" s="11" t="s">
        <v>169</v>
      </c>
      <c r="K57" s="11" t="s">
        <v>169</v>
      </c>
      <c r="L57" s="11">
        <v>2</v>
      </c>
      <c r="M57" s="18">
        <v>11.38</v>
      </c>
      <c r="N57" s="57"/>
    </row>
    <row r="58" spans="1:14" ht="57.5" x14ac:dyDescent="0.25">
      <c r="A58" s="75">
        <v>39</v>
      </c>
      <c r="B58" s="37" t="s">
        <v>42</v>
      </c>
      <c r="C58" s="38" t="s">
        <v>26</v>
      </c>
      <c r="D58" s="11" t="s">
        <v>209</v>
      </c>
      <c r="E58" s="11" t="s">
        <v>209</v>
      </c>
      <c r="F58" s="11">
        <v>1</v>
      </c>
      <c r="G58" s="11">
        <v>2380</v>
      </c>
      <c r="H58" s="11" t="s">
        <v>209</v>
      </c>
      <c r="I58" s="11" t="s">
        <v>209</v>
      </c>
      <c r="J58" s="11" t="s">
        <v>209</v>
      </c>
      <c r="K58" s="11" t="s">
        <v>209</v>
      </c>
      <c r="L58" s="11">
        <v>1</v>
      </c>
      <c r="M58" s="11">
        <v>2380</v>
      </c>
      <c r="N58" s="57"/>
    </row>
    <row r="59" spans="1:14" ht="46" x14ac:dyDescent="0.25">
      <c r="A59" s="75">
        <v>40</v>
      </c>
      <c r="B59" s="42" t="s">
        <v>43</v>
      </c>
      <c r="C59" s="43" t="s">
        <v>27</v>
      </c>
      <c r="D59" s="11" t="s">
        <v>169</v>
      </c>
      <c r="E59" s="11" t="s">
        <v>169</v>
      </c>
      <c r="F59" s="11" t="s">
        <v>169</v>
      </c>
      <c r="G59" s="11" t="s">
        <v>169</v>
      </c>
      <c r="H59" s="11" t="s">
        <v>169</v>
      </c>
      <c r="I59" s="11" t="s">
        <v>169</v>
      </c>
      <c r="J59" s="11" t="s">
        <v>209</v>
      </c>
      <c r="K59" s="11" t="s">
        <v>209</v>
      </c>
      <c r="L59" s="11" t="s">
        <v>169</v>
      </c>
      <c r="M59" s="11" t="s">
        <v>169</v>
      </c>
      <c r="N59" s="57"/>
    </row>
    <row r="60" spans="1:14" ht="46" x14ac:dyDescent="0.25">
      <c r="A60" s="75">
        <v>41</v>
      </c>
      <c r="B60" s="42" t="s">
        <v>44</v>
      </c>
      <c r="C60" s="43" t="s">
        <v>59</v>
      </c>
      <c r="D60" s="11" t="s">
        <v>169</v>
      </c>
      <c r="E60" s="11" t="s">
        <v>169</v>
      </c>
      <c r="F60" s="11" t="s">
        <v>169</v>
      </c>
      <c r="G60" s="11" t="s">
        <v>169</v>
      </c>
      <c r="H60" s="11" t="s">
        <v>169</v>
      </c>
      <c r="I60" s="11" t="s">
        <v>169</v>
      </c>
      <c r="J60" s="11" t="s">
        <v>209</v>
      </c>
      <c r="K60" s="11" t="s">
        <v>209</v>
      </c>
      <c r="L60" s="11" t="s">
        <v>169</v>
      </c>
      <c r="M60" s="11" t="s">
        <v>169</v>
      </c>
      <c r="N60" s="57"/>
    </row>
    <row r="61" spans="1:14" ht="46" x14ac:dyDescent="0.25">
      <c r="A61" s="75">
        <v>42</v>
      </c>
      <c r="B61" s="42" t="s">
        <v>45</v>
      </c>
      <c r="C61" s="43" t="s">
        <v>28</v>
      </c>
      <c r="D61" s="11" t="s">
        <v>169</v>
      </c>
      <c r="E61" s="11" t="s">
        <v>169</v>
      </c>
      <c r="F61" s="11" t="s">
        <v>169</v>
      </c>
      <c r="G61" s="11" t="s">
        <v>169</v>
      </c>
      <c r="H61" s="11" t="s">
        <v>169</v>
      </c>
      <c r="I61" s="11" t="s">
        <v>169</v>
      </c>
      <c r="J61" s="11" t="s">
        <v>169</v>
      </c>
      <c r="K61" s="11" t="s">
        <v>169</v>
      </c>
      <c r="L61" s="11">
        <v>6</v>
      </c>
      <c r="M61" s="18">
        <v>50.12</v>
      </c>
      <c r="N61" s="57"/>
    </row>
    <row r="62" spans="1:14" ht="46" x14ac:dyDescent="0.25">
      <c r="A62" s="75">
        <v>43</v>
      </c>
      <c r="B62" s="42" t="s">
        <v>60</v>
      </c>
      <c r="C62" s="43" t="s">
        <v>70</v>
      </c>
      <c r="D62" s="11" t="s">
        <v>169</v>
      </c>
      <c r="E62" s="11" t="s">
        <v>169</v>
      </c>
      <c r="F62" s="11" t="s">
        <v>169</v>
      </c>
      <c r="G62" s="11" t="s">
        <v>169</v>
      </c>
      <c r="H62" s="11" t="s">
        <v>169</v>
      </c>
      <c r="I62" s="11" t="s">
        <v>169</v>
      </c>
      <c r="J62" s="11" t="s">
        <v>209</v>
      </c>
      <c r="K62" s="11" t="s">
        <v>209</v>
      </c>
      <c r="L62" s="11">
        <v>33</v>
      </c>
      <c r="M62" s="18">
        <v>80.790000000000006</v>
      </c>
      <c r="N62" s="57"/>
    </row>
    <row r="63" spans="1:14" ht="12" thickBot="1" x14ac:dyDescent="0.3">
      <c r="A63" s="73"/>
      <c r="B63" s="31"/>
      <c r="C63" s="31"/>
      <c r="D63" s="21">
        <f t="shared" ref="D63:L63" si="7">SUM(D56:D62)</f>
        <v>0</v>
      </c>
      <c r="E63" s="21">
        <f t="shared" si="7"/>
        <v>0</v>
      </c>
      <c r="F63" s="21">
        <f t="shared" si="7"/>
        <v>1</v>
      </c>
      <c r="G63" s="21">
        <f t="shared" si="7"/>
        <v>2380</v>
      </c>
      <c r="H63" s="21">
        <f t="shared" si="7"/>
        <v>0</v>
      </c>
      <c r="I63" s="21">
        <f t="shared" si="7"/>
        <v>0</v>
      </c>
      <c r="J63" s="21">
        <f t="shared" si="7"/>
        <v>0</v>
      </c>
      <c r="K63" s="21">
        <f t="shared" si="7"/>
        <v>0</v>
      </c>
      <c r="L63" s="21">
        <f t="shared" si="7"/>
        <v>42</v>
      </c>
      <c r="M63" s="21">
        <f>SUM(M56:M62)</f>
        <v>2522.29</v>
      </c>
      <c r="N63" s="59" t="s">
        <v>238</v>
      </c>
    </row>
    <row r="64" spans="1:14" x14ac:dyDescent="0.25">
      <c r="A64" s="243" t="s">
        <v>4</v>
      </c>
      <c r="B64" s="244"/>
      <c r="C64" s="244"/>
      <c r="D64" s="245"/>
      <c r="E64" s="245"/>
      <c r="F64" s="245"/>
      <c r="G64" s="245"/>
      <c r="H64" s="245"/>
      <c r="I64" s="245"/>
      <c r="J64" s="245"/>
      <c r="K64" s="245"/>
      <c r="L64" s="245"/>
      <c r="M64" s="245"/>
      <c r="N64" s="246"/>
    </row>
    <row r="65" spans="1:14" ht="80.5" x14ac:dyDescent="0.25">
      <c r="A65" s="75">
        <v>44</v>
      </c>
      <c r="B65" s="37" t="s">
        <v>72</v>
      </c>
      <c r="C65" s="60" t="s">
        <v>73</v>
      </c>
      <c r="D65" s="11">
        <v>3</v>
      </c>
      <c r="E65" s="11">
        <v>182.76</v>
      </c>
      <c r="F65" s="11">
        <v>4278</v>
      </c>
      <c r="G65" s="11">
        <v>321540.87</v>
      </c>
      <c r="H65" s="11">
        <v>2168</v>
      </c>
      <c r="I65" s="11">
        <v>110900.34999999999</v>
      </c>
      <c r="J65" s="11" t="s">
        <v>209</v>
      </c>
      <c r="K65" s="11" t="s">
        <v>209</v>
      </c>
      <c r="L65" s="11">
        <f t="shared" ref="L65:L66" si="8">H65+D65</f>
        <v>2171</v>
      </c>
      <c r="M65" s="18">
        <f t="shared" ref="M65:M66" si="9">I65+G65+E65</f>
        <v>432623.98</v>
      </c>
      <c r="N65" s="247" t="s">
        <v>280</v>
      </c>
    </row>
    <row r="66" spans="1:14" ht="80.5" x14ac:dyDescent="0.25">
      <c r="A66" s="75">
        <v>45</v>
      </c>
      <c r="B66" s="37" t="s">
        <v>89</v>
      </c>
      <c r="C66" s="60" t="s">
        <v>90</v>
      </c>
      <c r="D66" s="84">
        <v>369</v>
      </c>
      <c r="E66" s="11">
        <v>133609.16</v>
      </c>
      <c r="F66" s="11">
        <v>25938</v>
      </c>
      <c r="G66" s="11">
        <v>38209253.370000005</v>
      </c>
      <c r="H66" s="11">
        <v>82393</v>
      </c>
      <c r="I66" s="11">
        <v>96386668.989999995</v>
      </c>
      <c r="J66" s="11" t="s">
        <v>209</v>
      </c>
      <c r="K66" s="11" t="s">
        <v>209</v>
      </c>
      <c r="L66" s="11">
        <f t="shared" si="8"/>
        <v>82762</v>
      </c>
      <c r="M66" s="18">
        <f t="shared" si="9"/>
        <v>134729531.52000001</v>
      </c>
      <c r="N66" s="247"/>
    </row>
    <row r="67" spans="1:14" ht="103.5" x14ac:dyDescent="0.25">
      <c r="A67" s="75">
        <v>46</v>
      </c>
      <c r="B67" s="37" t="s">
        <v>91</v>
      </c>
      <c r="C67" s="60" t="s">
        <v>92</v>
      </c>
      <c r="D67" s="11">
        <v>34</v>
      </c>
      <c r="E67" s="11">
        <v>26161.29</v>
      </c>
      <c r="F67" s="11">
        <v>1326</v>
      </c>
      <c r="G67" s="11">
        <v>1906310.27</v>
      </c>
      <c r="H67" s="11">
        <v>5477</v>
      </c>
      <c r="I67" s="11">
        <v>4227889.13</v>
      </c>
      <c r="J67" s="11" t="s">
        <v>209</v>
      </c>
      <c r="K67" s="11" t="s">
        <v>209</v>
      </c>
      <c r="L67" s="11">
        <f>H67+D67</f>
        <v>5511</v>
      </c>
      <c r="M67" s="18">
        <f>I67+G67+E67</f>
        <v>6160360.6900000004</v>
      </c>
      <c r="N67" s="247"/>
    </row>
    <row r="68" spans="1:14" ht="80.5" x14ac:dyDescent="0.25">
      <c r="A68" s="75">
        <v>47</v>
      </c>
      <c r="B68" s="37" t="s">
        <v>78</v>
      </c>
      <c r="C68" s="60" t="s">
        <v>93</v>
      </c>
      <c r="D68" s="11">
        <v>66</v>
      </c>
      <c r="E68" s="11">
        <v>6445.31</v>
      </c>
      <c r="F68" s="11">
        <v>9064</v>
      </c>
      <c r="G68" s="11">
        <v>1875916.27</v>
      </c>
      <c r="H68" s="11">
        <v>45736</v>
      </c>
      <c r="I68" s="11">
        <v>7998933.5999999996</v>
      </c>
      <c r="J68" s="11" t="s">
        <v>209</v>
      </c>
      <c r="K68" s="11" t="s">
        <v>209</v>
      </c>
      <c r="L68" s="11">
        <f>H68+D68</f>
        <v>45802</v>
      </c>
      <c r="M68" s="18">
        <f>I68+G68+E68</f>
        <v>9881295.1799999997</v>
      </c>
      <c r="N68" s="247"/>
    </row>
    <row r="69" spans="1:14" ht="80.5" x14ac:dyDescent="0.25">
      <c r="A69" s="75">
        <v>48</v>
      </c>
      <c r="B69" s="37" t="s">
        <v>79</v>
      </c>
      <c r="C69" s="60" t="s">
        <v>74</v>
      </c>
      <c r="D69" s="85">
        <v>27</v>
      </c>
      <c r="E69" s="85">
        <v>25409.18</v>
      </c>
      <c r="F69" s="85">
        <v>3371</v>
      </c>
      <c r="G69" s="85">
        <v>11058418</v>
      </c>
      <c r="H69" s="85">
        <v>13450</v>
      </c>
      <c r="I69" s="85">
        <v>23442670.68</v>
      </c>
      <c r="J69" s="85" t="s">
        <v>209</v>
      </c>
      <c r="K69" s="85" t="s">
        <v>209</v>
      </c>
      <c r="L69" s="85">
        <f>H69+D69</f>
        <v>13477</v>
      </c>
      <c r="M69" s="86">
        <f>I69+G69+E69</f>
        <v>34526497.859999999</v>
      </c>
      <c r="N69" s="248"/>
    </row>
    <row r="70" spans="1:14" s="13" customFormat="1" ht="54.5" customHeight="1" x14ac:dyDescent="0.25">
      <c r="A70" s="75">
        <v>49</v>
      </c>
      <c r="B70" s="37" t="s">
        <v>75</v>
      </c>
      <c r="C70" s="60" t="s">
        <v>76</v>
      </c>
      <c r="D70" s="87">
        <v>518</v>
      </c>
      <c r="E70" s="87">
        <v>130190.69000000073</v>
      </c>
      <c r="F70" s="87">
        <v>29</v>
      </c>
      <c r="G70" s="87">
        <v>4396.4699999999993</v>
      </c>
      <c r="H70" s="20" t="s">
        <v>209</v>
      </c>
      <c r="I70" s="20" t="s">
        <v>209</v>
      </c>
      <c r="J70" s="20" t="s">
        <v>209</v>
      </c>
      <c r="K70" s="20" t="s">
        <v>209</v>
      </c>
      <c r="L70" s="20">
        <f>D70+F70</f>
        <v>547</v>
      </c>
      <c r="M70" s="19">
        <f>E70+G70</f>
        <v>134587.16000000073</v>
      </c>
      <c r="N70" s="88" t="s">
        <v>199</v>
      </c>
    </row>
    <row r="71" spans="1:14" s="13" customFormat="1" ht="123" customHeight="1" x14ac:dyDescent="0.25">
      <c r="A71" s="75">
        <v>50</v>
      </c>
      <c r="B71" s="37" t="s">
        <v>65</v>
      </c>
      <c r="C71" s="60" t="s">
        <v>64</v>
      </c>
      <c r="D71" s="20" t="s">
        <v>209</v>
      </c>
      <c r="E71" s="20" t="s">
        <v>209</v>
      </c>
      <c r="F71" s="89" t="s">
        <v>169</v>
      </c>
      <c r="G71" s="89" t="s">
        <v>169</v>
      </c>
      <c r="H71" s="89" t="s">
        <v>169</v>
      </c>
      <c r="I71" s="89" t="s">
        <v>169</v>
      </c>
      <c r="J71" s="89" t="s">
        <v>169</v>
      </c>
      <c r="K71" s="89" t="s">
        <v>169</v>
      </c>
      <c r="L71" s="90">
        <v>314</v>
      </c>
      <c r="M71" s="19">
        <v>36715.600000000042</v>
      </c>
      <c r="N71" s="41" t="s">
        <v>195</v>
      </c>
    </row>
    <row r="72" spans="1:14" ht="46" x14ac:dyDescent="0.25">
      <c r="A72" s="75">
        <v>51</v>
      </c>
      <c r="B72" s="42" t="s">
        <v>25</v>
      </c>
      <c r="C72" s="61" t="s">
        <v>23</v>
      </c>
      <c r="D72" s="89" t="s">
        <v>169</v>
      </c>
      <c r="E72" s="89" t="s">
        <v>169</v>
      </c>
      <c r="F72" s="89" t="s">
        <v>169</v>
      </c>
      <c r="G72" s="89" t="s">
        <v>169</v>
      </c>
      <c r="H72" s="89" t="s">
        <v>169</v>
      </c>
      <c r="I72" s="89" t="s">
        <v>169</v>
      </c>
      <c r="J72" s="89" t="s">
        <v>209</v>
      </c>
      <c r="K72" s="89" t="s">
        <v>209</v>
      </c>
      <c r="L72" s="89" t="s">
        <v>169</v>
      </c>
      <c r="M72" s="89" t="s">
        <v>169</v>
      </c>
      <c r="N72" s="91" t="s">
        <v>281</v>
      </c>
    </row>
    <row r="73" spans="1:14" ht="46" x14ac:dyDescent="0.25">
      <c r="A73" s="75">
        <v>52</v>
      </c>
      <c r="B73" s="42" t="s">
        <v>24</v>
      </c>
      <c r="C73" s="42" t="s">
        <v>94</v>
      </c>
      <c r="D73" s="11" t="s">
        <v>169</v>
      </c>
      <c r="E73" s="11" t="s">
        <v>169</v>
      </c>
      <c r="F73" s="11" t="s">
        <v>209</v>
      </c>
      <c r="G73" s="11" t="s">
        <v>209</v>
      </c>
      <c r="H73" s="11" t="s">
        <v>209</v>
      </c>
      <c r="I73" s="11" t="s">
        <v>209</v>
      </c>
      <c r="J73" s="11" t="s">
        <v>209</v>
      </c>
      <c r="K73" s="11" t="s">
        <v>209</v>
      </c>
      <c r="L73" s="11" t="s">
        <v>169</v>
      </c>
      <c r="M73" s="11" t="s">
        <v>169</v>
      </c>
      <c r="N73" s="92"/>
    </row>
    <row r="74" spans="1:14" ht="12" thickBot="1" x14ac:dyDescent="0.3">
      <c r="A74" s="73"/>
      <c r="B74" s="31"/>
      <c r="C74" s="31"/>
      <c r="D74" s="24">
        <f t="shared" ref="D74:L74" si="10">SUM(D65:D73)</f>
        <v>1017</v>
      </c>
      <c r="E74" s="24">
        <f t="shared" si="10"/>
        <v>321998.39000000071</v>
      </c>
      <c r="F74" s="24">
        <f t="shared" si="10"/>
        <v>44006</v>
      </c>
      <c r="G74" s="24">
        <f t="shared" si="10"/>
        <v>53375835.250000007</v>
      </c>
      <c r="H74" s="24">
        <f t="shared" si="10"/>
        <v>149224</v>
      </c>
      <c r="I74" s="24">
        <f t="shared" si="10"/>
        <v>132167062.74999997</v>
      </c>
      <c r="J74" s="24">
        <f t="shared" si="10"/>
        <v>0</v>
      </c>
      <c r="K74" s="24">
        <f t="shared" si="10"/>
        <v>0</v>
      </c>
      <c r="L74" s="24">
        <f t="shared" si="10"/>
        <v>150584</v>
      </c>
      <c r="M74" s="24">
        <f>SUM(M65:M73)</f>
        <v>185901611.99000001</v>
      </c>
      <c r="N74" s="59" t="s">
        <v>239</v>
      </c>
    </row>
    <row r="75" spans="1:14" ht="12" thickBot="1" x14ac:dyDescent="0.3">
      <c r="A75" s="254" t="s">
        <v>240</v>
      </c>
      <c r="B75" s="255"/>
      <c r="C75" s="255"/>
      <c r="D75" s="255"/>
      <c r="E75" s="255"/>
      <c r="F75" s="255"/>
      <c r="G75" s="255"/>
      <c r="H75" s="255"/>
      <c r="I75" s="255"/>
      <c r="J75" s="255"/>
      <c r="K75" s="255"/>
      <c r="L75" s="255"/>
      <c r="M75" s="255"/>
      <c r="N75" s="256"/>
    </row>
    <row r="76" spans="1:14" ht="92" x14ac:dyDescent="0.25">
      <c r="A76" s="76">
        <v>53</v>
      </c>
      <c r="B76" s="62" t="s">
        <v>241</v>
      </c>
      <c r="C76" s="63" t="s">
        <v>77</v>
      </c>
      <c r="D76" s="20" t="s">
        <v>169</v>
      </c>
      <c r="E76" s="20" t="s">
        <v>169</v>
      </c>
      <c r="F76" s="20" t="s">
        <v>169</v>
      </c>
      <c r="G76" s="20" t="s">
        <v>169</v>
      </c>
      <c r="H76" s="20" t="s">
        <v>169</v>
      </c>
      <c r="I76" s="20" t="s">
        <v>169</v>
      </c>
      <c r="J76" s="20" t="s">
        <v>169</v>
      </c>
      <c r="K76" s="20" t="s">
        <v>169</v>
      </c>
      <c r="L76" s="20" t="s">
        <v>169</v>
      </c>
      <c r="M76" s="20" t="s">
        <v>169</v>
      </c>
      <c r="N76" s="64"/>
    </row>
    <row r="77" spans="1:14" ht="57.5" x14ac:dyDescent="0.25">
      <c r="A77" s="75">
        <v>54</v>
      </c>
      <c r="B77" s="37" t="s">
        <v>57</v>
      </c>
      <c r="C77" s="37" t="s">
        <v>121</v>
      </c>
      <c r="D77" s="20" t="s">
        <v>169</v>
      </c>
      <c r="E77" s="20" t="s">
        <v>169</v>
      </c>
      <c r="F77" s="20" t="s">
        <v>169</v>
      </c>
      <c r="G77" s="20" t="s">
        <v>169</v>
      </c>
      <c r="H77" s="20" t="s">
        <v>169</v>
      </c>
      <c r="I77" s="20" t="s">
        <v>169</v>
      </c>
      <c r="J77" s="20" t="s">
        <v>169</v>
      </c>
      <c r="K77" s="20" t="s">
        <v>169</v>
      </c>
      <c r="L77" s="11">
        <v>2087</v>
      </c>
      <c r="M77" s="18">
        <v>6690</v>
      </c>
      <c r="N77" s="65" t="s">
        <v>285</v>
      </c>
    </row>
    <row r="78" spans="1:14" ht="60" x14ac:dyDescent="0.25">
      <c r="A78" s="75">
        <v>55</v>
      </c>
      <c r="B78" s="37" t="s">
        <v>242</v>
      </c>
      <c r="C78" s="37" t="s">
        <v>254</v>
      </c>
      <c r="D78" s="20" t="s">
        <v>169</v>
      </c>
      <c r="E78" s="20" t="s">
        <v>169</v>
      </c>
      <c r="F78" s="20" t="s">
        <v>169</v>
      </c>
      <c r="G78" s="20" t="s">
        <v>169</v>
      </c>
      <c r="H78" s="20" t="s">
        <v>169</v>
      </c>
      <c r="I78" s="20" t="s">
        <v>169</v>
      </c>
      <c r="J78" s="20" t="s">
        <v>169</v>
      </c>
      <c r="K78" s="20" t="s">
        <v>169</v>
      </c>
      <c r="L78" s="66" t="s">
        <v>169</v>
      </c>
      <c r="M78" s="66" t="s">
        <v>169</v>
      </c>
      <c r="N78" s="49" t="s">
        <v>284</v>
      </c>
    </row>
    <row r="79" spans="1:14" ht="12" thickBot="1" x14ac:dyDescent="0.3">
      <c r="A79" s="73"/>
      <c r="B79" s="40"/>
      <c r="C79" s="40"/>
      <c r="D79" s="24">
        <f t="shared" ref="D79:L79" si="11">SUM(D76:D78)</f>
        <v>0</v>
      </c>
      <c r="E79" s="24">
        <f t="shared" si="11"/>
        <v>0</v>
      </c>
      <c r="F79" s="24">
        <f t="shared" si="11"/>
        <v>0</v>
      </c>
      <c r="G79" s="24">
        <f t="shared" si="11"/>
        <v>0</v>
      </c>
      <c r="H79" s="24">
        <f t="shared" si="11"/>
        <v>0</v>
      </c>
      <c r="I79" s="24">
        <f t="shared" si="11"/>
        <v>0</v>
      </c>
      <c r="J79" s="24">
        <f t="shared" si="11"/>
        <v>0</v>
      </c>
      <c r="K79" s="24">
        <f t="shared" si="11"/>
        <v>0</v>
      </c>
      <c r="L79" s="24">
        <f t="shared" si="11"/>
        <v>2087</v>
      </c>
      <c r="M79" s="24">
        <f>SUM(M76:M78)</f>
        <v>6690</v>
      </c>
      <c r="N79" s="59" t="s">
        <v>243</v>
      </c>
    </row>
    <row r="80" spans="1:14" x14ac:dyDescent="0.25">
      <c r="A80" s="243" t="s">
        <v>9</v>
      </c>
      <c r="B80" s="244"/>
      <c r="C80" s="244"/>
      <c r="D80" s="245"/>
      <c r="E80" s="245"/>
      <c r="F80" s="245"/>
      <c r="G80" s="245"/>
      <c r="H80" s="245"/>
      <c r="I80" s="245"/>
      <c r="J80" s="245"/>
      <c r="K80" s="245"/>
      <c r="L80" s="245"/>
      <c r="M80" s="245"/>
      <c r="N80" s="246"/>
    </row>
    <row r="81" spans="1:14" ht="46" x14ac:dyDescent="0.25">
      <c r="A81" s="75">
        <v>56</v>
      </c>
      <c r="B81" s="37" t="s">
        <v>38</v>
      </c>
      <c r="C81" s="38" t="s">
        <v>31</v>
      </c>
      <c r="D81" s="20" t="s">
        <v>169</v>
      </c>
      <c r="E81" s="20" t="s">
        <v>169</v>
      </c>
      <c r="F81" s="20" t="s">
        <v>169</v>
      </c>
      <c r="G81" s="20" t="s">
        <v>169</v>
      </c>
      <c r="H81" s="20" t="s">
        <v>169</v>
      </c>
      <c r="I81" s="20" t="s">
        <v>169</v>
      </c>
      <c r="J81" s="20" t="s">
        <v>169</v>
      </c>
      <c r="K81" s="20" t="s">
        <v>169</v>
      </c>
      <c r="L81" s="20" t="s">
        <v>169</v>
      </c>
      <c r="M81" s="20" t="s">
        <v>169</v>
      </c>
      <c r="N81" s="50"/>
    </row>
    <row r="82" spans="1:14" ht="46" x14ac:dyDescent="0.25">
      <c r="A82" s="75">
        <v>57</v>
      </c>
      <c r="B82" s="37" t="s">
        <v>38</v>
      </c>
      <c r="C82" s="67" t="s">
        <v>119</v>
      </c>
      <c r="D82" s="20" t="s">
        <v>169</v>
      </c>
      <c r="E82" s="20" t="s">
        <v>169</v>
      </c>
      <c r="F82" s="20" t="s">
        <v>169</v>
      </c>
      <c r="G82" s="20" t="s">
        <v>169</v>
      </c>
      <c r="H82" s="20" t="s">
        <v>169</v>
      </c>
      <c r="I82" s="20" t="s">
        <v>169</v>
      </c>
      <c r="J82" s="20" t="s">
        <v>169</v>
      </c>
      <c r="K82" s="20" t="s">
        <v>169</v>
      </c>
      <c r="L82" s="20" t="s">
        <v>169</v>
      </c>
      <c r="M82" s="20" t="s">
        <v>169</v>
      </c>
      <c r="N82" s="50"/>
    </row>
    <row r="83" spans="1:14" ht="80.5" x14ac:dyDescent="0.25">
      <c r="A83" s="75">
        <v>58</v>
      </c>
      <c r="B83" s="37" t="s">
        <v>255</v>
      </c>
      <c r="C83" s="38" t="s">
        <v>32</v>
      </c>
      <c r="D83" s="20" t="s">
        <v>169</v>
      </c>
      <c r="E83" s="20" t="s">
        <v>169</v>
      </c>
      <c r="F83" s="20" t="s">
        <v>169</v>
      </c>
      <c r="G83" s="20" t="s">
        <v>169</v>
      </c>
      <c r="H83" s="20" t="s">
        <v>169</v>
      </c>
      <c r="I83" s="20" t="s">
        <v>169</v>
      </c>
      <c r="J83" s="20" t="s">
        <v>169</v>
      </c>
      <c r="K83" s="20" t="s">
        <v>169</v>
      </c>
      <c r="L83" s="20">
        <v>862</v>
      </c>
      <c r="M83" s="20" t="s">
        <v>169</v>
      </c>
      <c r="N83" s="51" t="s">
        <v>282</v>
      </c>
    </row>
    <row r="84" spans="1:14" ht="12" thickBot="1" x14ac:dyDescent="0.3">
      <c r="A84" s="72"/>
      <c r="B84" s="68"/>
      <c r="C84" s="68"/>
      <c r="D84" s="25">
        <f t="shared" ref="D84:L84" si="12">SUM(D81:D83)</f>
        <v>0</v>
      </c>
      <c r="E84" s="25">
        <f t="shared" si="12"/>
        <v>0</v>
      </c>
      <c r="F84" s="25">
        <f t="shared" si="12"/>
        <v>0</v>
      </c>
      <c r="G84" s="25">
        <f t="shared" si="12"/>
        <v>0</v>
      </c>
      <c r="H84" s="25">
        <f t="shared" si="12"/>
        <v>0</v>
      </c>
      <c r="I84" s="25">
        <f t="shared" si="12"/>
        <v>0</v>
      </c>
      <c r="J84" s="25">
        <f t="shared" si="12"/>
        <v>0</v>
      </c>
      <c r="K84" s="25">
        <f t="shared" si="12"/>
        <v>0</v>
      </c>
      <c r="L84" s="25">
        <f t="shared" si="12"/>
        <v>862</v>
      </c>
      <c r="M84" s="25">
        <f>SUM(M81:M83)</f>
        <v>0</v>
      </c>
      <c r="N84" s="36" t="s">
        <v>244</v>
      </c>
    </row>
    <row r="85" spans="1:14" s="12" customFormat="1" ht="18" thickBot="1" x14ac:dyDescent="0.4">
      <c r="A85" s="93"/>
      <c r="B85" s="94"/>
      <c r="C85" s="94"/>
      <c r="D85" s="69">
        <f t="shared" ref="D85:L85" si="13">SUM(D9,D12,D16,D27,D32,D45,D54,D63,D74,D79,D84)</f>
        <v>8135</v>
      </c>
      <c r="E85" s="70">
        <f t="shared" si="13"/>
        <v>1023786.3000000007</v>
      </c>
      <c r="F85" s="70">
        <f t="shared" si="13"/>
        <v>55538</v>
      </c>
      <c r="G85" s="70">
        <f t="shared" si="13"/>
        <v>61023236.390000008</v>
      </c>
      <c r="H85" s="70">
        <f t="shared" si="13"/>
        <v>203240</v>
      </c>
      <c r="I85" s="70">
        <f t="shared" si="13"/>
        <v>174494426.89999998</v>
      </c>
      <c r="J85" s="70">
        <f t="shared" si="13"/>
        <v>45151</v>
      </c>
      <c r="K85" s="70">
        <f t="shared" si="13"/>
        <v>42297201.299999997</v>
      </c>
      <c r="L85" s="70">
        <f t="shared" si="13"/>
        <v>10940198</v>
      </c>
      <c r="M85" s="95">
        <f>SUM(M9,M12,M16,M27,M32,M45,M54,M63,M74,M79,M84)</f>
        <v>313377004.57500005</v>
      </c>
      <c r="N85" s="96" t="s">
        <v>204</v>
      </c>
    </row>
  </sheetData>
  <mergeCells count="23">
    <mergeCell ref="A80:N80"/>
    <mergeCell ref="N65:N69"/>
    <mergeCell ref="L3:M3"/>
    <mergeCell ref="A5:N5"/>
    <mergeCell ref="A10:N10"/>
    <mergeCell ref="A13:N13"/>
    <mergeCell ref="A17:N17"/>
    <mergeCell ref="A28:N28"/>
    <mergeCell ref="A33:N33"/>
    <mergeCell ref="A46:N46"/>
    <mergeCell ref="A55:N55"/>
    <mergeCell ref="A64:N64"/>
    <mergeCell ref="A75:N75"/>
    <mergeCell ref="A1:N1"/>
    <mergeCell ref="A2:A4"/>
    <mergeCell ref="B2:B4"/>
    <mergeCell ref="C2:C4"/>
    <mergeCell ref="D2:M2"/>
    <mergeCell ref="N2:N4"/>
    <mergeCell ref="D3:E3"/>
    <mergeCell ref="F3:G3"/>
    <mergeCell ref="H3:I3"/>
    <mergeCell ref="J3:K3"/>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91F6E-9EFC-4E98-ABB3-B9B665A1B465}">
  <dimension ref="A1:N84"/>
  <sheetViews>
    <sheetView tabSelected="1" zoomScale="60" zoomScaleNormal="60" workbookViewId="0">
      <selection activeCell="M6" sqref="M6"/>
    </sheetView>
  </sheetViews>
  <sheetFormatPr defaultRowHeight="14.5" x14ac:dyDescent="0.35"/>
  <cols>
    <col min="1" max="1" width="6.1796875" customWidth="1"/>
    <col min="2" max="2" width="36.453125" style="9" customWidth="1"/>
    <col min="3" max="3" width="31.1796875" style="9" customWidth="1"/>
    <col min="4" max="4" width="10.54296875" style="358" customWidth="1"/>
    <col min="5" max="5" width="11.36328125" style="358" customWidth="1"/>
    <col min="6" max="6" width="11.1796875" style="358" customWidth="1"/>
    <col min="7" max="7" width="11.7265625" style="358" customWidth="1"/>
    <col min="8" max="8" width="11.54296875" customWidth="1"/>
    <col min="9" max="9" width="13" customWidth="1"/>
    <col min="10" max="10" width="11.90625" customWidth="1"/>
    <col min="11" max="11" width="12.81640625" customWidth="1"/>
    <col min="12" max="12" width="10.81640625" customWidth="1"/>
    <col min="13" max="13" width="15.36328125" style="361" customWidth="1"/>
    <col min="14" max="14" width="51" style="9" customWidth="1"/>
  </cols>
  <sheetData>
    <row r="1" spans="1:14" ht="25" customHeight="1" x14ac:dyDescent="0.35">
      <c r="A1" s="257" t="s">
        <v>482</v>
      </c>
      <c r="B1" s="258"/>
      <c r="C1" s="258"/>
      <c r="D1" s="258"/>
      <c r="E1" s="258"/>
      <c r="F1" s="258"/>
      <c r="G1" s="258"/>
      <c r="H1" s="258"/>
      <c r="I1" s="258"/>
      <c r="J1" s="258"/>
      <c r="K1" s="258"/>
      <c r="L1" s="258"/>
      <c r="M1" s="258"/>
      <c r="N1" s="259"/>
    </row>
    <row r="2" spans="1:14" x14ac:dyDescent="0.35">
      <c r="A2" s="260" t="s">
        <v>14</v>
      </c>
      <c r="B2" s="359" t="s">
        <v>0</v>
      </c>
      <c r="C2" s="359" t="s">
        <v>20</v>
      </c>
      <c r="D2" s="465" t="s">
        <v>483</v>
      </c>
      <c r="E2" s="465"/>
      <c r="F2" s="465"/>
      <c r="G2" s="465"/>
      <c r="H2" s="465"/>
      <c r="I2" s="465"/>
      <c r="J2" s="465"/>
      <c r="K2" s="465"/>
      <c r="L2" s="465"/>
      <c r="M2" s="465"/>
      <c r="N2" s="362" t="s">
        <v>61</v>
      </c>
    </row>
    <row r="3" spans="1:14" ht="49.5" customHeight="1" x14ac:dyDescent="0.35">
      <c r="A3" s="260"/>
      <c r="B3" s="359"/>
      <c r="C3" s="359"/>
      <c r="D3" s="261" t="s">
        <v>218</v>
      </c>
      <c r="E3" s="261"/>
      <c r="F3" s="261" t="s">
        <v>219</v>
      </c>
      <c r="G3" s="261"/>
      <c r="H3" s="261" t="s">
        <v>220</v>
      </c>
      <c r="I3" s="261"/>
      <c r="J3" s="261" t="s">
        <v>221</v>
      </c>
      <c r="K3" s="261"/>
      <c r="L3" s="261" t="s">
        <v>484</v>
      </c>
      <c r="M3" s="261"/>
      <c r="N3" s="362"/>
    </row>
    <row r="4" spans="1:14" ht="30" customHeight="1" thickBot="1" x14ac:dyDescent="0.4">
      <c r="A4" s="262"/>
      <c r="B4" s="360"/>
      <c r="C4" s="360"/>
      <c r="D4" s="263" t="s">
        <v>15</v>
      </c>
      <c r="E4" s="264" t="s">
        <v>16</v>
      </c>
      <c r="F4" s="263" t="s">
        <v>15</v>
      </c>
      <c r="G4" s="264" t="s">
        <v>16</v>
      </c>
      <c r="H4" s="263" t="s">
        <v>15</v>
      </c>
      <c r="I4" s="264" t="s">
        <v>16</v>
      </c>
      <c r="J4" s="263" t="s">
        <v>15</v>
      </c>
      <c r="K4" s="264" t="s">
        <v>16</v>
      </c>
      <c r="L4" s="263" t="s">
        <v>15</v>
      </c>
      <c r="M4" s="265" t="s">
        <v>16</v>
      </c>
      <c r="N4" s="363"/>
    </row>
    <row r="5" spans="1:14" x14ac:dyDescent="0.35">
      <c r="A5" s="266" t="s">
        <v>63</v>
      </c>
      <c r="B5" s="267"/>
      <c r="C5" s="267"/>
      <c r="D5" s="268"/>
      <c r="E5" s="268"/>
      <c r="F5" s="268"/>
      <c r="G5" s="268"/>
      <c r="H5" s="268"/>
      <c r="I5" s="268"/>
      <c r="J5" s="268"/>
      <c r="K5" s="268"/>
      <c r="L5" s="268"/>
      <c r="M5" s="268"/>
      <c r="N5" s="269"/>
    </row>
    <row r="6" spans="1:14" ht="114.5" customHeight="1" x14ac:dyDescent="0.35">
      <c r="A6" s="71">
        <v>1</v>
      </c>
      <c r="B6" s="270" t="s">
        <v>245</v>
      </c>
      <c r="C6" s="271" t="s">
        <v>246</v>
      </c>
      <c r="D6" s="198" t="s">
        <v>485</v>
      </c>
      <c r="E6" s="11" t="s">
        <v>485</v>
      </c>
      <c r="F6" s="198" t="s">
        <v>325</v>
      </c>
      <c r="G6" s="11" t="s">
        <v>325</v>
      </c>
      <c r="H6" s="198" t="s">
        <v>325</v>
      </c>
      <c r="I6" s="11" t="s">
        <v>325</v>
      </c>
      <c r="J6" s="198" t="s">
        <v>325</v>
      </c>
      <c r="K6" s="11" t="s">
        <v>325</v>
      </c>
      <c r="L6" s="198" t="s">
        <v>325</v>
      </c>
      <c r="M6" s="272" t="s">
        <v>325</v>
      </c>
      <c r="N6" s="273"/>
    </row>
    <row r="7" spans="1:14" ht="106" customHeight="1" x14ac:dyDescent="0.35">
      <c r="A7" s="71">
        <v>2</v>
      </c>
      <c r="B7" s="270" t="s">
        <v>247</v>
      </c>
      <c r="C7" s="271" t="s">
        <v>68</v>
      </c>
      <c r="D7" s="198" t="s">
        <v>485</v>
      </c>
      <c r="E7" s="11" t="s">
        <v>485</v>
      </c>
      <c r="F7" s="198" t="s">
        <v>325</v>
      </c>
      <c r="G7" s="11" t="s">
        <v>325</v>
      </c>
      <c r="H7" s="198" t="s">
        <v>325</v>
      </c>
      <c r="I7" s="11" t="s">
        <v>325</v>
      </c>
      <c r="J7" s="198" t="s">
        <v>325</v>
      </c>
      <c r="K7" s="11" t="s">
        <v>325</v>
      </c>
      <c r="L7" s="198">
        <v>890</v>
      </c>
      <c r="M7" s="272">
        <v>340285.92</v>
      </c>
      <c r="N7" s="288" t="s">
        <v>486</v>
      </c>
    </row>
    <row r="8" spans="1:14" ht="93" customHeight="1" x14ac:dyDescent="0.35">
      <c r="A8" s="71">
        <v>3</v>
      </c>
      <c r="B8" s="270" t="s">
        <v>67</v>
      </c>
      <c r="C8" s="271" t="s">
        <v>66</v>
      </c>
      <c r="D8" s="198" t="s">
        <v>485</v>
      </c>
      <c r="E8" s="11" t="s">
        <v>485</v>
      </c>
      <c r="F8" s="198">
        <v>1</v>
      </c>
      <c r="G8" s="11">
        <v>5793.97</v>
      </c>
      <c r="H8" s="198">
        <v>1</v>
      </c>
      <c r="I8" s="11">
        <v>3982.61</v>
      </c>
      <c r="J8" s="198">
        <v>4</v>
      </c>
      <c r="K8" s="11">
        <v>11587.96</v>
      </c>
      <c r="L8" s="198">
        <f>F8+H8+J8</f>
        <v>6</v>
      </c>
      <c r="M8" s="272">
        <f>G8+I8+K8</f>
        <v>21364.54</v>
      </c>
      <c r="N8" s="273"/>
    </row>
    <row r="9" spans="1:14" ht="15" thickBot="1" x14ac:dyDescent="0.4">
      <c r="A9" s="274"/>
      <c r="B9" s="275"/>
      <c r="C9" s="275"/>
      <c r="D9" s="276">
        <f t="shared" ref="D9:K9" si="0">SUM(D6:D8)</f>
        <v>0</v>
      </c>
      <c r="E9" s="277">
        <f t="shared" si="0"/>
        <v>0</v>
      </c>
      <c r="F9" s="276">
        <f t="shared" si="0"/>
        <v>1</v>
      </c>
      <c r="G9" s="277">
        <f t="shared" si="0"/>
        <v>5793.97</v>
      </c>
      <c r="H9" s="276">
        <f t="shared" si="0"/>
        <v>1</v>
      </c>
      <c r="I9" s="277">
        <f t="shared" si="0"/>
        <v>3982.61</v>
      </c>
      <c r="J9" s="276">
        <f t="shared" si="0"/>
        <v>4</v>
      </c>
      <c r="K9" s="277">
        <f t="shared" si="0"/>
        <v>11587.96</v>
      </c>
      <c r="L9" s="276">
        <f>SUM(L6:L8)</f>
        <v>896</v>
      </c>
      <c r="M9" s="278">
        <f>SUM(M6:M8)</f>
        <v>361650.45999999996</v>
      </c>
      <c r="N9" s="279" t="s">
        <v>223</v>
      </c>
    </row>
    <row r="10" spans="1:14" x14ac:dyDescent="0.35">
      <c r="A10" s="266" t="s">
        <v>7</v>
      </c>
      <c r="B10" s="267"/>
      <c r="C10" s="267"/>
      <c r="D10" s="268"/>
      <c r="E10" s="268"/>
      <c r="F10" s="268"/>
      <c r="G10" s="268"/>
      <c r="H10" s="268"/>
      <c r="I10" s="268"/>
      <c r="J10" s="268"/>
      <c r="K10" s="268"/>
      <c r="L10" s="268"/>
      <c r="M10" s="268"/>
      <c r="N10" s="280"/>
    </row>
    <row r="11" spans="1:14" ht="110" customHeight="1" x14ac:dyDescent="0.35">
      <c r="A11" s="75">
        <v>4</v>
      </c>
      <c r="B11" s="281" t="s">
        <v>249</v>
      </c>
      <c r="C11" s="282" t="s">
        <v>108</v>
      </c>
      <c r="D11" s="283">
        <v>13</v>
      </c>
      <c r="E11" s="87">
        <v>2457.27</v>
      </c>
      <c r="F11" s="283">
        <v>10106</v>
      </c>
      <c r="G11" s="87">
        <v>9888808.8899999894</v>
      </c>
      <c r="H11" s="283">
        <v>40864</v>
      </c>
      <c r="I11" s="87">
        <v>49270092.689999998</v>
      </c>
      <c r="J11" s="283">
        <v>46738</v>
      </c>
      <c r="K11" s="87">
        <v>47779139.339999698</v>
      </c>
      <c r="L11" s="283">
        <f>D11+F11+H11+J11</f>
        <v>97721</v>
      </c>
      <c r="M11" s="284">
        <f>E11+G11+I11+K11</f>
        <v>106940498.18999968</v>
      </c>
      <c r="N11" s="285" t="s">
        <v>487</v>
      </c>
    </row>
    <row r="12" spans="1:14" ht="80.5" x14ac:dyDescent="0.35">
      <c r="A12" s="75">
        <v>5</v>
      </c>
      <c r="B12" s="281" t="s">
        <v>18</v>
      </c>
      <c r="C12" s="282" t="s">
        <v>109</v>
      </c>
      <c r="D12" s="286">
        <v>2255</v>
      </c>
      <c r="E12" s="186">
        <v>92839.864000000001</v>
      </c>
      <c r="F12" s="286">
        <v>2637</v>
      </c>
      <c r="G12" s="186">
        <v>106319.42</v>
      </c>
      <c r="H12" s="286">
        <v>18300</v>
      </c>
      <c r="I12" s="186">
        <v>682643.01199999999</v>
      </c>
      <c r="J12" s="286">
        <v>233</v>
      </c>
      <c r="K12" s="186">
        <v>8679.0920000000006</v>
      </c>
      <c r="L12" s="286">
        <v>23377</v>
      </c>
      <c r="M12" s="287">
        <v>890481.38800000004</v>
      </c>
      <c r="N12" s="288" t="s">
        <v>488</v>
      </c>
    </row>
    <row r="13" spans="1:14" ht="15" thickBot="1" x14ac:dyDescent="0.4">
      <c r="A13" s="73"/>
      <c r="B13" s="289"/>
      <c r="C13" s="289"/>
      <c r="D13" s="290">
        <f t="shared" ref="D13:L13" si="1">SUM(D11:D12)</f>
        <v>2268</v>
      </c>
      <c r="E13" s="291">
        <f t="shared" si="1"/>
        <v>95297.134000000005</v>
      </c>
      <c r="F13" s="290">
        <f t="shared" si="1"/>
        <v>12743</v>
      </c>
      <c r="G13" s="291">
        <f t="shared" si="1"/>
        <v>9995128.3099999893</v>
      </c>
      <c r="H13" s="290">
        <f t="shared" si="1"/>
        <v>59164</v>
      </c>
      <c r="I13" s="291">
        <f t="shared" si="1"/>
        <v>49952735.702</v>
      </c>
      <c r="J13" s="290">
        <f t="shared" si="1"/>
        <v>46971</v>
      </c>
      <c r="K13" s="291">
        <f t="shared" si="1"/>
        <v>47787818.431999698</v>
      </c>
      <c r="L13" s="290">
        <f t="shared" si="1"/>
        <v>121098</v>
      </c>
      <c r="M13" s="292">
        <f>SUM(M11:M12)</f>
        <v>107830979.57799968</v>
      </c>
      <c r="N13" s="293" t="s">
        <v>226</v>
      </c>
    </row>
    <row r="14" spans="1:14" x14ac:dyDescent="0.35">
      <c r="A14" s="266" t="s">
        <v>5</v>
      </c>
      <c r="B14" s="267"/>
      <c r="C14" s="267"/>
      <c r="D14" s="268"/>
      <c r="E14" s="268"/>
      <c r="F14" s="268"/>
      <c r="G14" s="268"/>
      <c r="H14" s="268"/>
      <c r="I14" s="268"/>
      <c r="J14" s="268"/>
      <c r="K14" s="268"/>
      <c r="L14" s="268"/>
      <c r="M14" s="268"/>
      <c r="N14" s="280"/>
    </row>
    <row r="15" spans="1:14" ht="93" x14ac:dyDescent="0.35">
      <c r="A15" s="75">
        <v>6</v>
      </c>
      <c r="B15" s="281" t="s">
        <v>250</v>
      </c>
      <c r="C15" s="282" t="s">
        <v>95</v>
      </c>
      <c r="D15" s="168" t="s">
        <v>325</v>
      </c>
      <c r="E15" s="20" t="s">
        <v>325</v>
      </c>
      <c r="F15" s="168" t="s">
        <v>325</v>
      </c>
      <c r="G15" s="20" t="s">
        <v>325</v>
      </c>
      <c r="H15" s="168" t="s">
        <v>325</v>
      </c>
      <c r="I15" s="20" t="s">
        <v>325</v>
      </c>
      <c r="J15" s="168" t="s">
        <v>325</v>
      </c>
      <c r="K15" s="20" t="s">
        <v>325</v>
      </c>
      <c r="L15" s="168" t="s">
        <v>325</v>
      </c>
      <c r="M15" s="294" t="s">
        <v>325</v>
      </c>
      <c r="N15" s="285" t="s">
        <v>489</v>
      </c>
    </row>
    <row r="16" spans="1:14" ht="142" customHeight="1" x14ac:dyDescent="0.35">
      <c r="A16" s="75">
        <v>7</v>
      </c>
      <c r="B16" s="281" t="s">
        <v>98</v>
      </c>
      <c r="C16" s="282" t="s">
        <v>96</v>
      </c>
      <c r="D16" s="168" t="s">
        <v>325</v>
      </c>
      <c r="E16" s="20" t="s">
        <v>325</v>
      </c>
      <c r="F16" s="168" t="s">
        <v>325</v>
      </c>
      <c r="G16" s="20" t="s">
        <v>325</v>
      </c>
      <c r="H16" s="168" t="s">
        <v>325</v>
      </c>
      <c r="I16" s="20" t="s">
        <v>325</v>
      </c>
      <c r="J16" s="168" t="s">
        <v>325</v>
      </c>
      <c r="K16" s="20" t="s">
        <v>325</v>
      </c>
      <c r="L16" s="168" t="s">
        <v>325</v>
      </c>
      <c r="M16" s="294" t="s">
        <v>325</v>
      </c>
      <c r="N16" s="295" t="s">
        <v>490</v>
      </c>
    </row>
    <row r="17" spans="1:14" ht="128.5" x14ac:dyDescent="0.35">
      <c r="A17" s="75">
        <v>8</v>
      </c>
      <c r="B17" s="281" t="s">
        <v>100</v>
      </c>
      <c r="C17" s="282" t="s">
        <v>99</v>
      </c>
      <c r="D17" s="168" t="s">
        <v>325</v>
      </c>
      <c r="E17" s="20" t="s">
        <v>325</v>
      </c>
      <c r="F17" s="168" t="s">
        <v>325</v>
      </c>
      <c r="G17" s="20" t="s">
        <v>325</v>
      </c>
      <c r="H17" s="168" t="s">
        <v>325</v>
      </c>
      <c r="I17" s="20" t="s">
        <v>325</v>
      </c>
      <c r="J17" s="168" t="s">
        <v>325</v>
      </c>
      <c r="K17" s="20" t="s">
        <v>325</v>
      </c>
      <c r="L17" s="168" t="s">
        <v>325</v>
      </c>
      <c r="M17" s="294" t="s">
        <v>325</v>
      </c>
      <c r="N17" s="285" t="s">
        <v>491</v>
      </c>
    </row>
    <row r="18" spans="1:14" ht="46" x14ac:dyDescent="0.35">
      <c r="A18" s="75">
        <v>9</v>
      </c>
      <c r="B18" s="281" t="s">
        <v>251</v>
      </c>
      <c r="C18" s="282" t="s">
        <v>97</v>
      </c>
      <c r="D18" s="168" t="s">
        <v>325</v>
      </c>
      <c r="E18" s="20" t="s">
        <v>325</v>
      </c>
      <c r="F18" s="168" t="s">
        <v>325</v>
      </c>
      <c r="G18" s="20" t="s">
        <v>325</v>
      </c>
      <c r="H18" s="168" t="s">
        <v>325</v>
      </c>
      <c r="I18" s="20" t="s">
        <v>325</v>
      </c>
      <c r="J18" s="168" t="s">
        <v>325</v>
      </c>
      <c r="K18" s="20" t="s">
        <v>325</v>
      </c>
      <c r="L18" s="168" t="s">
        <v>325</v>
      </c>
      <c r="M18" s="294" t="s">
        <v>325</v>
      </c>
      <c r="N18" s="285" t="s">
        <v>492</v>
      </c>
    </row>
    <row r="19" spans="1:14" ht="130.5" customHeight="1" x14ac:dyDescent="0.35">
      <c r="A19" s="75">
        <v>10</v>
      </c>
      <c r="B19" s="281" t="s">
        <v>19</v>
      </c>
      <c r="C19" s="282" t="s">
        <v>101</v>
      </c>
      <c r="D19" s="168" t="s">
        <v>325</v>
      </c>
      <c r="E19" s="20" t="s">
        <v>325</v>
      </c>
      <c r="F19" s="168" t="s">
        <v>325</v>
      </c>
      <c r="G19" s="20" t="s">
        <v>325</v>
      </c>
      <c r="H19" s="168" t="s">
        <v>325</v>
      </c>
      <c r="I19" s="20" t="s">
        <v>325</v>
      </c>
      <c r="J19" s="168" t="s">
        <v>325</v>
      </c>
      <c r="K19" s="20" t="s">
        <v>325</v>
      </c>
      <c r="L19" s="283" t="s">
        <v>325</v>
      </c>
      <c r="M19" s="284" t="s">
        <v>325</v>
      </c>
      <c r="N19" s="295" t="s">
        <v>493</v>
      </c>
    </row>
    <row r="20" spans="1:14" ht="46" x14ac:dyDescent="0.35">
      <c r="A20" s="75">
        <v>11</v>
      </c>
      <c r="B20" s="281" t="s">
        <v>37</v>
      </c>
      <c r="C20" s="282" t="s">
        <v>104</v>
      </c>
      <c r="D20" s="168" t="s">
        <v>325</v>
      </c>
      <c r="E20" s="20" t="s">
        <v>325</v>
      </c>
      <c r="F20" s="168" t="s">
        <v>325</v>
      </c>
      <c r="G20" s="20" t="s">
        <v>325</v>
      </c>
      <c r="H20" s="168" t="s">
        <v>325</v>
      </c>
      <c r="I20" s="20" t="s">
        <v>325</v>
      </c>
      <c r="J20" s="168" t="s">
        <v>325</v>
      </c>
      <c r="K20" s="20" t="s">
        <v>325</v>
      </c>
      <c r="L20" s="283">
        <v>526</v>
      </c>
      <c r="M20" s="284">
        <v>4355.6000000000004</v>
      </c>
      <c r="N20" s="295" t="s">
        <v>494</v>
      </c>
    </row>
    <row r="21" spans="1:14" ht="46" x14ac:dyDescent="0.35">
      <c r="A21" s="75">
        <v>12</v>
      </c>
      <c r="B21" s="296" t="s">
        <v>39</v>
      </c>
      <c r="C21" s="297" t="s">
        <v>103</v>
      </c>
      <c r="D21" s="168">
        <v>13</v>
      </c>
      <c r="E21" s="20">
        <v>6.5</v>
      </c>
      <c r="F21" s="168">
        <v>13</v>
      </c>
      <c r="G21" s="20">
        <v>13</v>
      </c>
      <c r="H21" s="168">
        <v>33</v>
      </c>
      <c r="I21" s="20">
        <v>33</v>
      </c>
      <c r="J21" s="168">
        <v>58</v>
      </c>
      <c r="K21" s="20">
        <v>58</v>
      </c>
      <c r="L21" s="168">
        <f>D21+F21+H21+J21</f>
        <v>117</v>
      </c>
      <c r="M21" s="294">
        <f>E21+G21+I21+K21</f>
        <v>110.5</v>
      </c>
      <c r="N21" s="285"/>
    </row>
    <row r="22" spans="1:14" ht="46" x14ac:dyDescent="0.35">
      <c r="A22" s="75">
        <v>13</v>
      </c>
      <c r="B22" s="298" t="s">
        <v>58</v>
      </c>
      <c r="C22" s="299" t="s">
        <v>227</v>
      </c>
      <c r="D22" s="168" t="s">
        <v>495</v>
      </c>
      <c r="E22" s="168" t="s">
        <v>495</v>
      </c>
      <c r="F22" s="168" t="s">
        <v>495</v>
      </c>
      <c r="G22" s="168" t="s">
        <v>495</v>
      </c>
      <c r="H22" s="168" t="s">
        <v>495</v>
      </c>
      <c r="I22" s="168" t="s">
        <v>495</v>
      </c>
      <c r="J22" s="168" t="s">
        <v>495</v>
      </c>
      <c r="K22" s="168" t="s">
        <v>495</v>
      </c>
      <c r="L22" s="168" t="s">
        <v>495</v>
      </c>
      <c r="M22" s="294" t="s">
        <v>495</v>
      </c>
      <c r="N22" s="295"/>
    </row>
    <row r="23" spans="1:14" ht="46" x14ac:dyDescent="0.35">
      <c r="A23" s="300">
        <v>14</v>
      </c>
      <c r="B23" s="301" t="s">
        <v>496</v>
      </c>
      <c r="C23" s="302" t="s">
        <v>497</v>
      </c>
      <c r="D23" s="303" t="s">
        <v>485</v>
      </c>
      <c r="E23" s="303" t="s">
        <v>485</v>
      </c>
      <c r="F23" s="303" t="s">
        <v>495</v>
      </c>
      <c r="G23" s="303" t="s">
        <v>495</v>
      </c>
      <c r="H23" s="303" t="s">
        <v>495</v>
      </c>
      <c r="I23" s="303" t="s">
        <v>495</v>
      </c>
      <c r="J23" s="303" t="s">
        <v>495</v>
      </c>
      <c r="K23" s="303" t="s">
        <v>495</v>
      </c>
      <c r="L23" s="303" t="s">
        <v>495</v>
      </c>
      <c r="M23" s="304" t="s">
        <v>495</v>
      </c>
      <c r="N23" s="305"/>
    </row>
    <row r="24" spans="1:14" ht="15" thickBot="1" x14ac:dyDescent="0.4">
      <c r="A24" s="73"/>
      <c r="B24" s="306"/>
      <c r="C24" s="306"/>
      <c r="D24" s="290">
        <f t="shared" ref="D24:M24" si="2">SUM(D15:D22)</f>
        <v>13</v>
      </c>
      <c r="E24" s="291">
        <f t="shared" si="2"/>
        <v>6.5</v>
      </c>
      <c r="F24" s="290">
        <f t="shared" si="2"/>
        <v>13</v>
      </c>
      <c r="G24" s="291">
        <f t="shared" si="2"/>
        <v>13</v>
      </c>
      <c r="H24" s="290">
        <f t="shared" si="2"/>
        <v>33</v>
      </c>
      <c r="I24" s="291">
        <f t="shared" si="2"/>
        <v>33</v>
      </c>
      <c r="J24" s="290">
        <f t="shared" si="2"/>
        <v>58</v>
      </c>
      <c r="K24" s="291">
        <f t="shared" si="2"/>
        <v>58</v>
      </c>
      <c r="L24" s="290">
        <f t="shared" si="2"/>
        <v>643</v>
      </c>
      <c r="M24" s="307">
        <f t="shared" si="2"/>
        <v>4466.1000000000004</v>
      </c>
      <c r="N24" s="293" t="s">
        <v>228</v>
      </c>
    </row>
    <row r="25" spans="1:14" x14ac:dyDescent="0.35">
      <c r="A25" s="266" t="s">
        <v>2</v>
      </c>
      <c r="B25" s="267"/>
      <c r="C25" s="267"/>
      <c r="D25" s="268"/>
      <c r="E25" s="268"/>
      <c r="F25" s="268"/>
      <c r="G25" s="268"/>
      <c r="H25" s="268"/>
      <c r="I25" s="268"/>
      <c r="J25" s="268"/>
      <c r="K25" s="268"/>
      <c r="L25" s="268"/>
      <c r="M25" s="268"/>
      <c r="N25" s="280"/>
    </row>
    <row r="26" spans="1:14" ht="46" x14ac:dyDescent="0.35">
      <c r="A26" s="75">
        <v>14</v>
      </c>
      <c r="B26" s="281" t="s">
        <v>81</v>
      </c>
      <c r="C26" s="297" t="s">
        <v>21</v>
      </c>
      <c r="D26" s="168" t="s">
        <v>325</v>
      </c>
      <c r="E26" s="20" t="s">
        <v>325</v>
      </c>
      <c r="F26" s="168" t="s">
        <v>325</v>
      </c>
      <c r="G26" s="20" t="s">
        <v>325</v>
      </c>
      <c r="H26" s="168" t="s">
        <v>325</v>
      </c>
      <c r="I26" s="20" t="s">
        <v>325</v>
      </c>
      <c r="J26" s="168" t="s">
        <v>325</v>
      </c>
      <c r="K26" s="20" t="s">
        <v>325</v>
      </c>
      <c r="L26" s="168">
        <v>573</v>
      </c>
      <c r="M26" s="308">
        <v>3427529.81</v>
      </c>
      <c r="N26" s="285" t="s">
        <v>498</v>
      </c>
    </row>
    <row r="27" spans="1:14" ht="69" x14ac:dyDescent="0.35">
      <c r="A27" s="75">
        <v>15</v>
      </c>
      <c r="B27" s="281" t="s">
        <v>62</v>
      </c>
      <c r="C27" s="282" t="s">
        <v>71</v>
      </c>
      <c r="D27" s="168" t="s">
        <v>485</v>
      </c>
      <c r="E27" s="20" t="s">
        <v>485</v>
      </c>
      <c r="F27" s="168" t="s">
        <v>325</v>
      </c>
      <c r="G27" s="20" t="s">
        <v>325</v>
      </c>
      <c r="H27" s="168" t="s">
        <v>325</v>
      </c>
      <c r="I27" s="20" t="s">
        <v>325</v>
      </c>
      <c r="J27" s="168" t="s">
        <v>325</v>
      </c>
      <c r="K27" s="20" t="s">
        <v>325</v>
      </c>
      <c r="L27" s="168" t="s">
        <v>325</v>
      </c>
      <c r="M27" s="294" t="s">
        <v>325</v>
      </c>
      <c r="N27" s="288" t="s">
        <v>499</v>
      </c>
    </row>
    <row r="28" spans="1:14" ht="15" thickBot="1" x14ac:dyDescent="0.4">
      <c r="A28" s="73"/>
      <c r="B28" s="289"/>
      <c r="C28" s="289"/>
      <c r="D28" s="290">
        <f t="shared" ref="D28:M28" si="3">SUM(D26:D27)</f>
        <v>0</v>
      </c>
      <c r="E28" s="291">
        <f t="shared" si="3"/>
        <v>0</v>
      </c>
      <c r="F28" s="290">
        <f t="shared" si="3"/>
        <v>0</v>
      </c>
      <c r="G28" s="291">
        <f t="shared" si="3"/>
        <v>0</v>
      </c>
      <c r="H28" s="290">
        <f t="shared" si="3"/>
        <v>0</v>
      </c>
      <c r="I28" s="291">
        <f t="shared" si="3"/>
        <v>0</v>
      </c>
      <c r="J28" s="290">
        <f t="shared" si="3"/>
        <v>0</v>
      </c>
      <c r="K28" s="291">
        <f t="shared" si="3"/>
        <v>0</v>
      </c>
      <c r="L28" s="290">
        <f t="shared" si="3"/>
        <v>573</v>
      </c>
      <c r="M28" s="307">
        <f t="shared" si="3"/>
        <v>3427529.81</v>
      </c>
      <c r="N28" s="293" t="s">
        <v>230</v>
      </c>
    </row>
    <row r="29" spans="1:14" x14ac:dyDescent="0.35">
      <c r="A29" s="309" t="s">
        <v>224</v>
      </c>
      <c r="B29" s="310"/>
      <c r="C29" s="310"/>
      <c r="D29" s="311"/>
      <c r="E29" s="311"/>
      <c r="F29" s="311"/>
      <c r="G29" s="311"/>
      <c r="H29" s="311"/>
      <c r="I29" s="311"/>
      <c r="J29" s="311"/>
      <c r="K29" s="311"/>
      <c r="L29" s="311"/>
      <c r="M29" s="311"/>
      <c r="N29" s="312"/>
    </row>
    <row r="30" spans="1:14" ht="58" thickBot="1" x14ac:dyDescent="0.4">
      <c r="A30" s="73">
        <v>16</v>
      </c>
      <c r="B30" s="313" t="s">
        <v>500</v>
      </c>
      <c r="C30" s="314" t="s">
        <v>248</v>
      </c>
      <c r="D30" s="315" t="s">
        <v>325</v>
      </c>
      <c r="E30" s="33" t="s">
        <v>325</v>
      </c>
      <c r="F30" s="315" t="s">
        <v>325</v>
      </c>
      <c r="G30" s="33" t="s">
        <v>325</v>
      </c>
      <c r="H30" s="315" t="s">
        <v>485</v>
      </c>
      <c r="I30" s="33" t="s">
        <v>485</v>
      </c>
      <c r="J30" s="315" t="s">
        <v>485</v>
      </c>
      <c r="K30" s="33" t="s">
        <v>485</v>
      </c>
      <c r="L30" s="315">
        <v>23779</v>
      </c>
      <c r="M30" s="316">
        <v>5844531.6900000004</v>
      </c>
      <c r="N30" s="317" t="s">
        <v>501</v>
      </c>
    </row>
    <row r="31" spans="1:14" ht="15" thickBot="1" x14ac:dyDescent="0.4">
      <c r="A31" s="74"/>
      <c r="B31" s="318"/>
      <c r="C31" s="318"/>
      <c r="D31" s="290">
        <f t="shared" ref="D31:K31" si="4">SUM(D30)</f>
        <v>0</v>
      </c>
      <c r="E31" s="291">
        <f t="shared" si="4"/>
        <v>0</v>
      </c>
      <c r="F31" s="290">
        <f t="shared" si="4"/>
        <v>0</v>
      </c>
      <c r="G31" s="291">
        <f t="shared" si="4"/>
        <v>0</v>
      </c>
      <c r="H31" s="290">
        <f t="shared" si="4"/>
        <v>0</v>
      </c>
      <c r="I31" s="291">
        <f t="shared" si="4"/>
        <v>0</v>
      </c>
      <c r="J31" s="290">
        <f t="shared" si="4"/>
        <v>0</v>
      </c>
      <c r="K31" s="291">
        <f t="shared" si="4"/>
        <v>0</v>
      </c>
      <c r="L31" s="290">
        <f>SUM(L30)</f>
        <v>23779</v>
      </c>
      <c r="M31" s="292">
        <f>SUM(M30)</f>
        <v>5844531.6900000004</v>
      </c>
      <c r="N31" s="293" t="s">
        <v>225</v>
      </c>
    </row>
    <row r="32" spans="1:14" x14ac:dyDescent="0.35">
      <c r="A32" s="319" t="s">
        <v>8</v>
      </c>
      <c r="B32" s="320"/>
      <c r="C32" s="320"/>
      <c r="D32" s="320"/>
      <c r="E32" s="320"/>
      <c r="F32" s="320"/>
      <c r="G32" s="320"/>
      <c r="H32" s="320"/>
      <c r="I32" s="320"/>
      <c r="J32" s="320"/>
      <c r="K32" s="320"/>
      <c r="L32" s="320"/>
      <c r="M32" s="320"/>
      <c r="N32" s="321"/>
    </row>
    <row r="33" spans="1:14" ht="57.5" x14ac:dyDescent="0.35">
      <c r="A33" s="75">
        <v>17</v>
      </c>
      <c r="B33" s="281" t="s">
        <v>48</v>
      </c>
      <c r="C33" s="282" t="s">
        <v>110</v>
      </c>
      <c r="D33" s="168">
        <v>600</v>
      </c>
      <c r="E33" s="20">
        <v>800</v>
      </c>
      <c r="F33" s="168">
        <v>550</v>
      </c>
      <c r="G33" s="20">
        <v>1950</v>
      </c>
      <c r="H33" s="168">
        <v>550</v>
      </c>
      <c r="I33" s="20">
        <v>1950</v>
      </c>
      <c r="J33" s="168">
        <v>1697</v>
      </c>
      <c r="K33" s="20">
        <v>4000</v>
      </c>
      <c r="L33" s="168">
        <v>3397</v>
      </c>
      <c r="M33" s="322">
        <v>8700</v>
      </c>
      <c r="N33" s="41" t="s">
        <v>502</v>
      </c>
    </row>
    <row r="34" spans="1:14" ht="126.5" x14ac:dyDescent="0.35">
      <c r="A34" s="75">
        <v>18</v>
      </c>
      <c r="B34" s="281" t="s">
        <v>49</v>
      </c>
      <c r="C34" s="282" t="s">
        <v>29</v>
      </c>
      <c r="D34" s="168" t="s">
        <v>325</v>
      </c>
      <c r="E34" s="20" t="s">
        <v>325</v>
      </c>
      <c r="F34" s="168" t="s">
        <v>325</v>
      </c>
      <c r="G34" s="20" t="s">
        <v>325</v>
      </c>
      <c r="H34" s="168" t="s">
        <v>325</v>
      </c>
      <c r="I34" s="20" t="s">
        <v>325</v>
      </c>
      <c r="J34" s="168" t="s">
        <v>485</v>
      </c>
      <c r="K34" s="20" t="s">
        <v>485</v>
      </c>
      <c r="L34" s="168">
        <v>2916</v>
      </c>
      <c r="M34" s="308" t="s">
        <v>325</v>
      </c>
      <c r="N34" s="41" t="s">
        <v>503</v>
      </c>
    </row>
    <row r="35" spans="1:14" ht="103.5" x14ac:dyDescent="0.35">
      <c r="A35" s="75">
        <v>19</v>
      </c>
      <c r="B35" s="281" t="s">
        <v>135</v>
      </c>
      <c r="C35" s="282" t="s">
        <v>134</v>
      </c>
      <c r="D35" s="168">
        <v>87</v>
      </c>
      <c r="E35" s="20">
        <v>99</v>
      </c>
      <c r="F35" s="168">
        <v>395</v>
      </c>
      <c r="G35" s="20">
        <v>1351</v>
      </c>
      <c r="H35" s="168" t="s">
        <v>325</v>
      </c>
      <c r="I35" s="20" t="s">
        <v>325</v>
      </c>
      <c r="J35" s="168" t="s">
        <v>325</v>
      </c>
      <c r="K35" s="20" t="s">
        <v>325</v>
      </c>
      <c r="L35" s="168">
        <v>482</v>
      </c>
      <c r="M35" s="322">
        <v>1542</v>
      </c>
      <c r="N35" s="41" t="s">
        <v>504</v>
      </c>
    </row>
    <row r="36" spans="1:14" ht="46" x14ac:dyDescent="0.35">
      <c r="A36" s="75">
        <v>20</v>
      </c>
      <c r="B36" s="281" t="s">
        <v>50</v>
      </c>
      <c r="C36" s="282" t="s">
        <v>111</v>
      </c>
      <c r="D36" s="168">
        <v>39</v>
      </c>
      <c r="E36" s="20">
        <v>39</v>
      </c>
      <c r="F36" s="168">
        <v>23</v>
      </c>
      <c r="G36" s="20">
        <v>46</v>
      </c>
      <c r="H36" s="168">
        <v>349</v>
      </c>
      <c r="I36" s="20">
        <v>698</v>
      </c>
      <c r="J36" s="168" t="s">
        <v>485</v>
      </c>
      <c r="K36" s="20" t="s">
        <v>485</v>
      </c>
      <c r="L36" s="168">
        <v>411</v>
      </c>
      <c r="M36" s="322">
        <v>783</v>
      </c>
      <c r="N36" s="323"/>
    </row>
    <row r="37" spans="1:14" ht="46" x14ac:dyDescent="0.35">
      <c r="A37" s="75">
        <v>21</v>
      </c>
      <c r="B37" s="281" t="s">
        <v>47</v>
      </c>
      <c r="C37" s="282" t="s">
        <v>112</v>
      </c>
      <c r="D37" s="168">
        <v>184</v>
      </c>
      <c r="E37" s="20">
        <v>711</v>
      </c>
      <c r="F37" s="168">
        <v>0</v>
      </c>
      <c r="G37" s="20">
        <v>0</v>
      </c>
      <c r="H37" s="168">
        <v>27</v>
      </c>
      <c r="I37" s="20">
        <v>91</v>
      </c>
      <c r="J37" s="168">
        <v>175</v>
      </c>
      <c r="K37" s="20">
        <v>764</v>
      </c>
      <c r="L37" s="168">
        <v>202</v>
      </c>
      <c r="M37" s="322">
        <v>855</v>
      </c>
      <c r="N37" s="41" t="s">
        <v>505</v>
      </c>
    </row>
    <row r="38" spans="1:14" ht="69" x14ac:dyDescent="0.35">
      <c r="A38" s="75">
        <v>22</v>
      </c>
      <c r="B38" s="281" t="s">
        <v>51</v>
      </c>
      <c r="C38" s="282" t="s">
        <v>113</v>
      </c>
      <c r="D38" s="168" t="s">
        <v>325</v>
      </c>
      <c r="E38" s="20" t="s">
        <v>325</v>
      </c>
      <c r="F38" s="168" t="s">
        <v>325</v>
      </c>
      <c r="G38" s="20" t="s">
        <v>325</v>
      </c>
      <c r="H38" s="168" t="s">
        <v>325</v>
      </c>
      <c r="I38" s="20" t="s">
        <v>325</v>
      </c>
      <c r="J38" s="168" t="s">
        <v>325</v>
      </c>
      <c r="K38" s="20" t="s">
        <v>325</v>
      </c>
      <c r="L38" s="168">
        <v>577</v>
      </c>
      <c r="M38" s="308" t="s">
        <v>169</v>
      </c>
      <c r="N38" s="41" t="s">
        <v>506</v>
      </c>
    </row>
    <row r="39" spans="1:14" ht="46" x14ac:dyDescent="0.35">
      <c r="A39" s="75">
        <v>23</v>
      </c>
      <c r="B39" s="281" t="s">
        <v>56</v>
      </c>
      <c r="C39" s="282" t="s">
        <v>231</v>
      </c>
      <c r="D39" s="168" t="s">
        <v>325</v>
      </c>
      <c r="E39" s="20" t="s">
        <v>325</v>
      </c>
      <c r="F39" s="168" t="s">
        <v>325</v>
      </c>
      <c r="G39" s="20" t="s">
        <v>325</v>
      </c>
      <c r="H39" s="168" t="s">
        <v>325</v>
      </c>
      <c r="I39" s="20" t="s">
        <v>325</v>
      </c>
      <c r="J39" s="168" t="s">
        <v>325</v>
      </c>
      <c r="K39" s="20" t="s">
        <v>325</v>
      </c>
      <c r="L39" s="168">
        <v>3426</v>
      </c>
      <c r="M39" s="322">
        <v>58242</v>
      </c>
      <c r="N39" s="41" t="s">
        <v>507</v>
      </c>
    </row>
    <row r="40" spans="1:14" ht="126.5" x14ac:dyDescent="0.35">
      <c r="A40" s="75">
        <v>24</v>
      </c>
      <c r="B40" s="281" t="s">
        <v>52</v>
      </c>
      <c r="C40" s="282" t="s">
        <v>115</v>
      </c>
      <c r="D40" s="168" t="s">
        <v>325</v>
      </c>
      <c r="E40" s="20" t="s">
        <v>325</v>
      </c>
      <c r="F40" s="168" t="s">
        <v>325</v>
      </c>
      <c r="G40" s="20" t="s">
        <v>325</v>
      </c>
      <c r="H40" s="168" t="s">
        <v>325</v>
      </c>
      <c r="I40" s="20" t="s">
        <v>325</v>
      </c>
      <c r="J40" s="168">
        <v>1088</v>
      </c>
      <c r="K40" s="20">
        <v>6942</v>
      </c>
      <c r="L40" s="168">
        <v>1088</v>
      </c>
      <c r="M40" s="322">
        <v>6942</v>
      </c>
      <c r="N40" s="41" t="s">
        <v>508</v>
      </c>
    </row>
    <row r="41" spans="1:14" ht="57.5" x14ac:dyDescent="0.35">
      <c r="A41" s="75">
        <v>25</v>
      </c>
      <c r="B41" s="281" t="s">
        <v>232</v>
      </c>
      <c r="C41" s="282" t="s">
        <v>233</v>
      </c>
      <c r="D41" s="168" t="s">
        <v>325</v>
      </c>
      <c r="E41" s="20" t="s">
        <v>325</v>
      </c>
      <c r="F41" s="168" t="s">
        <v>325</v>
      </c>
      <c r="G41" s="20" t="s">
        <v>325</v>
      </c>
      <c r="H41" s="168" t="s">
        <v>325</v>
      </c>
      <c r="I41" s="20" t="s">
        <v>325</v>
      </c>
      <c r="J41" s="168" t="s">
        <v>325</v>
      </c>
      <c r="K41" s="20" t="s">
        <v>325</v>
      </c>
      <c r="L41" s="168" t="s">
        <v>325</v>
      </c>
      <c r="M41" s="294" t="s">
        <v>325</v>
      </c>
      <c r="N41" s="48" t="s">
        <v>509</v>
      </c>
    </row>
    <row r="42" spans="1:14" ht="57.5" x14ac:dyDescent="0.35">
      <c r="A42" s="75">
        <v>26</v>
      </c>
      <c r="B42" s="281" t="s">
        <v>30</v>
      </c>
      <c r="C42" s="282" t="s">
        <v>117</v>
      </c>
      <c r="D42" s="168" t="s">
        <v>325</v>
      </c>
      <c r="E42" s="20" t="s">
        <v>325</v>
      </c>
      <c r="F42" s="168" t="s">
        <v>325</v>
      </c>
      <c r="G42" s="20" t="s">
        <v>325</v>
      </c>
      <c r="H42" s="168" t="s">
        <v>325</v>
      </c>
      <c r="I42" s="20" t="s">
        <v>325</v>
      </c>
      <c r="J42" s="168" t="s">
        <v>325</v>
      </c>
      <c r="K42" s="20" t="s">
        <v>325</v>
      </c>
      <c r="L42" s="198">
        <v>757</v>
      </c>
      <c r="M42" s="324">
        <v>11157</v>
      </c>
      <c r="N42" s="217" t="s">
        <v>510</v>
      </c>
    </row>
    <row r="43" spans="1:14" ht="80.5" x14ac:dyDescent="0.35">
      <c r="A43" s="75">
        <v>27</v>
      </c>
      <c r="B43" s="281" t="s">
        <v>252</v>
      </c>
      <c r="C43" s="282" t="s">
        <v>118</v>
      </c>
      <c r="D43" s="198" t="s">
        <v>495</v>
      </c>
      <c r="E43" s="11" t="s">
        <v>495</v>
      </c>
      <c r="F43" s="198" t="s">
        <v>495</v>
      </c>
      <c r="G43" s="11" t="s">
        <v>495</v>
      </c>
      <c r="H43" s="198" t="s">
        <v>495</v>
      </c>
      <c r="I43" s="11" t="s">
        <v>495</v>
      </c>
      <c r="J43" s="198" t="s">
        <v>495</v>
      </c>
      <c r="K43" s="11" t="s">
        <v>495</v>
      </c>
      <c r="L43" s="198" t="s">
        <v>495</v>
      </c>
      <c r="M43" s="272" t="s">
        <v>495</v>
      </c>
      <c r="N43" s="48" t="s">
        <v>511</v>
      </c>
    </row>
    <row r="44" spans="1:14" ht="15" thickBot="1" x14ac:dyDescent="0.4">
      <c r="A44" s="73"/>
      <c r="B44" s="289"/>
      <c r="C44" s="289"/>
      <c r="D44" s="290">
        <f t="shared" ref="D44:L44" si="5">SUM(D33:D43)</f>
        <v>910</v>
      </c>
      <c r="E44" s="291">
        <f t="shared" si="5"/>
        <v>1649</v>
      </c>
      <c r="F44" s="290">
        <f t="shared" si="5"/>
        <v>968</v>
      </c>
      <c r="G44" s="291">
        <f t="shared" si="5"/>
        <v>3347</v>
      </c>
      <c r="H44" s="290">
        <f t="shared" si="5"/>
        <v>926</v>
      </c>
      <c r="I44" s="291">
        <f t="shared" si="5"/>
        <v>2739</v>
      </c>
      <c r="J44" s="290">
        <f t="shared" si="5"/>
        <v>2960</v>
      </c>
      <c r="K44" s="291">
        <f t="shared" si="5"/>
        <v>11706</v>
      </c>
      <c r="L44" s="290">
        <f t="shared" si="5"/>
        <v>13256</v>
      </c>
      <c r="M44" s="307">
        <f>SUM(M33:M43)</f>
        <v>88221</v>
      </c>
      <c r="N44" s="293" t="s">
        <v>234</v>
      </c>
    </row>
    <row r="45" spans="1:14" x14ac:dyDescent="0.35">
      <c r="A45" s="266" t="s">
        <v>3</v>
      </c>
      <c r="B45" s="267"/>
      <c r="C45" s="267"/>
      <c r="D45" s="268"/>
      <c r="E45" s="268"/>
      <c r="F45" s="268"/>
      <c r="G45" s="268"/>
      <c r="H45" s="268"/>
      <c r="I45" s="268"/>
      <c r="J45" s="268"/>
      <c r="K45" s="268"/>
      <c r="L45" s="268"/>
      <c r="M45" s="268"/>
      <c r="N45" s="280"/>
    </row>
    <row r="46" spans="1:14" ht="69" x14ac:dyDescent="0.35">
      <c r="A46" s="75">
        <v>28</v>
      </c>
      <c r="B46" s="281" t="s">
        <v>235</v>
      </c>
      <c r="C46" s="297" t="s">
        <v>83</v>
      </c>
      <c r="D46" s="168" t="s">
        <v>325</v>
      </c>
      <c r="E46" s="20" t="s">
        <v>325</v>
      </c>
      <c r="F46" s="168" t="s">
        <v>325</v>
      </c>
      <c r="G46" s="20" t="s">
        <v>325</v>
      </c>
      <c r="H46" s="168" t="s">
        <v>325</v>
      </c>
      <c r="I46" s="20" t="s">
        <v>325</v>
      </c>
      <c r="J46" s="168" t="s">
        <v>325</v>
      </c>
      <c r="K46" s="20" t="s">
        <v>325</v>
      </c>
      <c r="L46" s="198">
        <v>10306456</v>
      </c>
      <c r="M46" s="324">
        <v>17555096.620000001</v>
      </c>
      <c r="N46" s="288" t="s">
        <v>512</v>
      </c>
    </row>
    <row r="47" spans="1:14" ht="105.5" customHeight="1" x14ac:dyDescent="0.35">
      <c r="A47" s="75">
        <v>29</v>
      </c>
      <c r="B47" s="281" t="s">
        <v>253</v>
      </c>
      <c r="C47" s="296" t="s">
        <v>22</v>
      </c>
      <c r="D47" s="168" t="s">
        <v>325</v>
      </c>
      <c r="E47" s="20" t="s">
        <v>325</v>
      </c>
      <c r="F47" s="168" t="s">
        <v>325</v>
      </c>
      <c r="G47" s="20" t="s">
        <v>325</v>
      </c>
      <c r="H47" s="168" t="s">
        <v>325</v>
      </c>
      <c r="I47" s="20" t="s">
        <v>325</v>
      </c>
      <c r="J47" s="168" t="s">
        <v>325</v>
      </c>
      <c r="K47" s="20" t="s">
        <v>325</v>
      </c>
      <c r="L47" s="325">
        <v>5779</v>
      </c>
      <c r="M47" s="326">
        <f>0.86*L47</f>
        <v>4969.9399999999996</v>
      </c>
      <c r="N47" s="327" t="s">
        <v>513</v>
      </c>
    </row>
    <row r="48" spans="1:14" ht="115" x14ac:dyDescent="0.35">
      <c r="A48" s="75">
        <v>30</v>
      </c>
      <c r="B48" s="281" t="s">
        <v>55</v>
      </c>
      <c r="C48" s="297" t="s">
        <v>236</v>
      </c>
      <c r="D48" s="198">
        <v>4589</v>
      </c>
      <c r="E48" s="11">
        <v>629935</v>
      </c>
      <c r="F48" s="168" t="s">
        <v>325</v>
      </c>
      <c r="G48" s="20" t="s">
        <v>325</v>
      </c>
      <c r="H48" s="168" t="s">
        <v>325</v>
      </c>
      <c r="I48" s="20" t="s">
        <v>325</v>
      </c>
      <c r="J48" s="168" t="s">
        <v>325</v>
      </c>
      <c r="K48" s="20" t="s">
        <v>325</v>
      </c>
      <c r="L48" s="328">
        <v>76368</v>
      </c>
      <c r="M48" s="329">
        <v>9984593</v>
      </c>
      <c r="N48" s="273"/>
    </row>
    <row r="49" spans="1:14" ht="57.5" x14ac:dyDescent="0.35">
      <c r="A49" s="75">
        <v>31</v>
      </c>
      <c r="B49" s="281" t="s">
        <v>35</v>
      </c>
      <c r="C49" s="296" t="s">
        <v>84</v>
      </c>
      <c r="D49" s="168" t="s">
        <v>325</v>
      </c>
      <c r="E49" s="20" t="s">
        <v>325</v>
      </c>
      <c r="F49" s="168" t="s">
        <v>325</v>
      </c>
      <c r="G49" s="20" t="s">
        <v>325</v>
      </c>
      <c r="H49" s="168" t="s">
        <v>325</v>
      </c>
      <c r="I49" s="20" t="s">
        <v>325</v>
      </c>
      <c r="J49" s="168" t="s">
        <v>325</v>
      </c>
      <c r="K49" s="20" t="s">
        <v>325</v>
      </c>
      <c r="L49" s="198">
        <v>4652</v>
      </c>
      <c r="M49" s="324">
        <f>2.85*4988+1.42*1999</f>
        <v>17054.38</v>
      </c>
      <c r="N49" s="364" t="s">
        <v>514</v>
      </c>
    </row>
    <row r="50" spans="1:14" ht="57.5" x14ac:dyDescent="0.35">
      <c r="A50" s="75">
        <v>32</v>
      </c>
      <c r="B50" s="281" t="s">
        <v>33</v>
      </c>
      <c r="C50" s="296" t="s">
        <v>87</v>
      </c>
      <c r="D50" s="168" t="s">
        <v>325</v>
      </c>
      <c r="E50" s="20" t="s">
        <v>325</v>
      </c>
      <c r="F50" s="168" t="s">
        <v>325</v>
      </c>
      <c r="G50" s="20" t="s">
        <v>325</v>
      </c>
      <c r="H50" s="168" t="s">
        <v>325</v>
      </c>
      <c r="I50" s="20" t="s">
        <v>325</v>
      </c>
      <c r="J50" s="168" t="s">
        <v>325</v>
      </c>
      <c r="K50" s="20" t="s">
        <v>325</v>
      </c>
      <c r="L50" s="198">
        <v>53</v>
      </c>
      <c r="M50" s="324">
        <f>62.84+3171.06</f>
        <v>3233.9</v>
      </c>
      <c r="N50" s="364" t="s">
        <v>515</v>
      </c>
    </row>
    <row r="51" spans="1:14" ht="57.5" x14ac:dyDescent="0.35">
      <c r="A51" s="75">
        <v>33</v>
      </c>
      <c r="B51" s="281" t="s">
        <v>34</v>
      </c>
      <c r="C51" s="296" t="s">
        <v>86</v>
      </c>
      <c r="D51" s="168" t="s">
        <v>325</v>
      </c>
      <c r="E51" s="20" t="s">
        <v>325</v>
      </c>
      <c r="F51" s="168" t="s">
        <v>325</v>
      </c>
      <c r="G51" s="20" t="s">
        <v>325</v>
      </c>
      <c r="H51" s="168" t="s">
        <v>325</v>
      </c>
      <c r="I51" s="20" t="s">
        <v>325</v>
      </c>
      <c r="J51" s="168" t="s">
        <v>325</v>
      </c>
      <c r="K51" s="20" t="s">
        <v>325</v>
      </c>
      <c r="L51" s="198">
        <v>4652</v>
      </c>
      <c r="M51" s="324">
        <v>178222.01</v>
      </c>
      <c r="N51" s="273"/>
    </row>
    <row r="52" spans="1:14" ht="57.5" x14ac:dyDescent="0.35">
      <c r="A52" s="75">
        <v>34</v>
      </c>
      <c r="B52" s="281" t="s">
        <v>36</v>
      </c>
      <c r="C52" s="296" t="s">
        <v>85</v>
      </c>
      <c r="D52" s="168" t="s">
        <v>325</v>
      </c>
      <c r="E52" s="20" t="s">
        <v>325</v>
      </c>
      <c r="F52" s="168" t="s">
        <v>325</v>
      </c>
      <c r="G52" s="20" t="s">
        <v>325</v>
      </c>
      <c r="H52" s="168" t="s">
        <v>325</v>
      </c>
      <c r="I52" s="20" t="s">
        <v>325</v>
      </c>
      <c r="J52" s="168" t="s">
        <v>325</v>
      </c>
      <c r="K52" s="20" t="s">
        <v>325</v>
      </c>
      <c r="L52" s="198">
        <v>5</v>
      </c>
      <c r="M52" s="324">
        <f>5*44.6</f>
        <v>223</v>
      </c>
      <c r="N52" s="364" t="s">
        <v>516</v>
      </c>
    </row>
    <row r="53" spans="1:14" ht="15" thickBot="1" x14ac:dyDescent="0.4">
      <c r="A53" s="73"/>
      <c r="B53" s="289"/>
      <c r="C53" s="313"/>
      <c r="D53" s="330">
        <f t="shared" ref="D53:L53" si="6">SUM(D46:D52)</f>
        <v>4589</v>
      </c>
      <c r="E53" s="331">
        <f t="shared" si="6"/>
        <v>629935</v>
      </c>
      <c r="F53" s="330">
        <f t="shared" si="6"/>
        <v>0</v>
      </c>
      <c r="G53" s="331">
        <f t="shared" si="6"/>
        <v>0</v>
      </c>
      <c r="H53" s="330">
        <f t="shared" si="6"/>
        <v>0</v>
      </c>
      <c r="I53" s="331">
        <f t="shared" si="6"/>
        <v>0</v>
      </c>
      <c r="J53" s="330">
        <f t="shared" si="6"/>
        <v>0</v>
      </c>
      <c r="K53" s="331">
        <f t="shared" si="6"/>
        <v>0</v>
      </c>
      <c r="L53" s="290">
        <f t="shared" si="6"/>
        <v>10397965</v>
      </c>
      <c r="M53" s="307">
        <f>SUM(M46:M52)</f>
        <v>27743392.850000001</v>
      </c>
      <c r="N53" s="279" t="s">
        <v>237</v>
      </c>
    </row>
    <row r="54" spans="1:14" x14ac:dyDescent="0.35">
      <c r="A54" s="266" t="s">
        <v>6</v>
      </c>
      <c r="B54" s="267"/>
      <c r="C54" s="267"/>
      <c r="D54" s="268"/>
      <c r="E54" s="268"/>
      <c r="F54" s="268"/>
      <c r="G54" s="268"/>
      <c r="H54" s="268"/>
      <c r="I54" s="268"/>
      <c r="J54" s="268"/>
      <c r="K54" s="268"/>
      <c r="L54" s="268"/>
      <c r="M54" s="268"/>
      <c r="N54" s="269"/>
    </row>
    <row r="55" spans="1:14" ht="46" x14ac:dyDescent="0.35">
      <c r="A55" s="75">
        <v>35</v>
      </c>
      <c r="B55" s="281" t="s">
        <v>41</v>
      </c>
      <c r="C55" s="282" t="s">
        <v>105</v>
      </c>
      <c r="D55" s="332" t="s">
        <v>325</v>
      </c>
      <c r="E55" s="333" t="s">
        <v>325</v>
      </c>
      <c r="F55" s="332" t="s">
        <v>325</v>
      </c>
      <c r="G55" s="333" t="s">
        <v>325</v>
      </c>
      <c r="H55" s="332" t="s">
        <v>325</v>
      </c>
      <c r="I55" s="333" t="s">
        <v>325</v>
      </c>
      <c r="J55" s="332" t="s">
        <v>325</v>
      </c>
      <c r="K55" s="333" t="s">
        <v>325</v>
      </c>
      <c r="L55" s="332" t="s">
        <v>325</v>
      </c>
      <c r="M55" s="334" t="s">
        <v>325</v>
      </c>
      <c r="N55" s="335"/>
    </row>
    <row r="56" spans="1:14" ht="46" x14ac:dyDescent="0.35">
      <c r="A56" s="75">
        <v>36</v>
      </c>
      <c r="B56" s="281" t="s">
        <v>107</v>
      </c>
      <c r="C56" s="282" t="s">
        <v>106</v>
      </c>
      <c r="D56" s="198" t="s">
        <v>325</v>
      </c>
      <c r="E56" s="11" t="s">
        <v>325</v>
      </c>
      <c r="F56" s="198" t="s">
        <v>325</v>
      </c>
      <c r="G56" s="11" t="s">
        <v>325</v>
      </c>
      <c r="H56" s="198" t="s">
        <v>325</v>
      </c>
      <c r="I56" s="11" t="s">
        <v>325</v>
      </c>
      <c r="J56" s="198" t="s">
        <v>325</v>
      </c>
      <c r="K56" s="11" t="s">
        <v>325</v>
      </c>
      <c r="L56" s="198">
        <v>4</v>
      </c>
      <c r="M56" s="324">
        <v>38.409999999999997</v>
      </c>
      <c r="N56" s="335"/>
    </row>
    <row r="57" spans="1:14" ht="57.5" x14ac:dyDescent="0.35">
      <c r="A57" s="75">
        <v>37</v>
      </c>
      <c r="B57" s="281" t="s">
        <v>42</v>
      </c>
      <c r="C57" s="282" t="s">
        <v>26</v>
      </c>
      <c r="D57" s="198" t="s">
        <v>495</v>
      </c>
      <c r="E57" s="11" t="s">
        <v>495</v>
      </c>
      <c r="F57" s="198" t="s">
        <v>495</v>
      </c>
      <c r="G57" s="11" t="s">
        <v>495</v>
      </c>
      <c r="H57" s="198" t="s">
        <v>495</v>
      </c>
      <c r="I57" s="11" t="s">
        <v>495</v>
      </c>
      <c r="J57" s="198" t="s">
        <v>495</v>
      </c>
      <c r="K57" s="11" t="s">
        <v>495</v>
      </c>
      <c r="L57" s="198" t="s">
        <v>495</v>
      </c>
      <c r="M57" s="272" t="s">
        <v>495</v>
      </c>
      <c r="N57" s="335"/>
    </row>
    <row r="58" spans="1:14" ht="46" x14ac:dyDescent="0.35">
      <c r="A58" s="75">
        <v>38</v>
      </c>
      <c r="B58" s="296" t="s">
        <v>43</v>
      </c>
      <c r="C58" s="297" t="s">
        <v>27</v>
      </c>
      <c r="D58" s="332" t="s">
        <v>325</v>
      </c>
      <c r="E58" s="333" t="s">
        <v>325</v>
      </c>
      <c r="F58" s="332" t="s">
        <v>325</v>
      </c>
      <c r="G58" s="333" t="s">
        <v>325</v>
      </c>
      <c r="H58" s="332" t="s">
        <v>325</v>
      </c>
      <c r="I58" s="333" t="s">
        <v>325</v>
      </c>
      <c r="J58" s="332" t="s">
        <v>325</v>
      </c>
      <c r="K58" s="333" t="s">
        <v>325</v>
      </c>
      <c r="L58" s="332" t="s">
        <v>325</v>
      </c>
      <c r="M58" s="334" t="s">
        <v>325</v>
      </c>
      <c r="N58" s="335"/>
    </row>
    <row r="59" spans="1:14" ht="46" x14ac:dyDescent="0.35">
      <c r="A59" s="75">
        <v>39</v>
      </c>
      <c r="B59" s="296" t="s">
        <v>44</v>
      </c>
      <c r="C59" s="297" t="s">
        <v>59</v>
      </c>
      <c r="D59" s="332" t="s">
        <v>325</v>
      </c>
      <c r="E59" s="333" t="s">
        <v>325</v>
      </c>
      <c r="F59" s="332" t="s">
        <v>325</v>
      </c>
      <c r="G59" s="333" t="s">
        <v>325</v>
      </c>
      <c r="H59" s="332" t="s">
        <v>325</v>
      </c>
      <c r="I59" s="333" t="s">
        <v>325</v>
      </c>
      <c r="J59" s="332" t="s">
        <v>325</v>
      </c>
      <c r="K59" s="333" t="s">
        <v>325</v>
      </c>
      <c r="L59" s="332" t="s">
        <v>325</v>
      </c>
      <c r="M59" s="334" t="s">
        <v>325</v>
      </c>
      <c r="N59" s="335"/>
    </row>
    <row r="60" spans="1:14" ht="46" x14ac:dyDescent="0.35">
      <c r="A60" s="75">
        <v>40</v>
      </c>
      <c r="B60" s="296" t="s">
        <v>45</v>
      </c>
      <c r="C60" s="297" t="s">
        <v>28</v>
      </c>
      <c r="D60" s="198" t="s">
        <v>325</v>
      </c>
      <c r="E60" s="11" t="s">
        <v>325</v>
      </c>
      <c r="F60" s="198" t="s">
        <v>325</v>
      </c>
      <c r="G60" s="11" t="s">
        <v>325</v>
      </c>
      <c r="H60" s="198" t="s">
        <v>325</v>
      </c>
      <c r="I60" s="11" t="s">
        <v>325</v>
      </c>
      <c r="J60" s="198" t="s">
        <v>325</v>
      </c>
      <c r="K60" s="11" t="s">
        <v>325</v>
      </c>
      <c r="L60" s="198">
        <v>66</v>
      </c>
      <c r="M60" s="324">
        <v>816</v>
      </c>
      <c r="N60" s="335"/>
    </row>
    <row r="61" spans="1:14" ht="46" x14ac:dyDescent="0.35">
      <c r="A61" s="75">
        <v>41</v>
      </c>
      <c r="B61" s="296" t="s">
        <v>60</v>
      </c>
      <c r="C61" s="297" t="s">
        <v>70</v>
      </c>
      <c r="D61" s="198" t="s">
        <v>325</v>
      </c>
      <c r="E61" s="11" t="s">
        <v>325</v>
      </c>
      <c r="F61" s="198" t="s">
        <v>325</v>
      </c>
      <c r="G61" s="11" t="s">
        <v>325</v>
      </c>
      <c r="H61" s="198" t="s">
        <v>325</v>
      </c>
      <c r="I61" s="11" t="s">
        <v>325</v>
      </c>
      <c r="J61" s="198" t="s">
        <v>325</v>
      </c>
      <c r="K61" s="11" t="s">
        <v>325</v>
      </c>
      <c r="L61" s="198">
        <v>19</v>
      </c>
      <c r="M61" s="324">
        <v>50.9</v>
      </c>
      <c r="N61" s="335"/>
    </row>
    <row r="62" spans="1:14" ht="15" thickBot="1" x14ac:dyDescent="0.4">
      <c r="A62" s="73"/>
      <c r="B62" s="313"/>
      <c r="C62" s="313"/>
      <c r="D62" s="290">
        <f t="shared" ref="D62:L62" si="7">SUM(D55:D61)</f>
        <v>0</v>
      </c>
      <c r="E62" s="291">
        <f t="shared" si="7"/>
        <v>0</v>
      </c>
      <c r="F62" s="290">
        <f t="shared" si="7"/>
        <v>0</v>
      </c>
      <c r="G62" s="291">
        <f t="shared" si="7"/>
        <v>0</v>
      </c>
      <c r="H62" s="290">
        <f t="shared" si="7"/>
        <v>0</v>
      </c>
      <c r="I62" s="291">
        <f t="shared" si="7"/>
        <v>0</v>
      </c>
      <c r="J62" s="290">
        <f t="shared" si="7"/>
        <v>0</v>
      </c>
      <c r="K62" s="291">
        <f t="shared" si="7"/>
        <v>0</v>
      </c>
      <c r="L62" s="290">
        <f t="shared" si="7"/>
        <v>89</v>
      </c>
      <c r="M62" s="307">
        <f>SUM(M55:M61)</f>
        <v>905.31</v>
      </c>
      <c r="N62" s="279" t="s">
        <v>238</v>
      </c>
    </row>
    <row r="63" spans="1:14" x14ac:dyDescent="0.35">
      <c r="A63" s="266" t="s">
        <v>4</v>
      </c>
      <c r="B63" s="267"/>
      <c r="C63" s="267"/>
      <c r="D63" s="268"/>
      <c r="E63" s="268"/>
      <c r="F63" s="268"/>
      <c r="G63" s="268"/>
      <c r="H63" s="268"/>
      <c r="I63" s="268"/>
      <c r="J63" s="268"/>
      <c r="K63" s="268"/>
      <c r="L63" s="268"/>
      <c r="M63" s="268"/>
      <c r="N63" s="280"/>
    </row>
    <row r="64" spans="1:14" ht="80.5" x14ac:dyDescent="0.35">
      <c r="A64" s="75">
        <v>42</v>
      </c>
      <c r="B64" s="281" t="s">
        <v>72</v>
      </c>
      <c r="C64" s="282" t="s">
        <v>73</v>
      </c>
      <c r="D64" s="198">
        <v>6</v>
      </c>
      <c r="E64" s="11">
        <v>167.72</v>
      </c>
      <c r="F64" s="198">
        <v>4151</v>
      </c>
      <c r="G64" s="11">
        <v>328932.75</v>
      </c>
      <c r="H64" s="198">
        <v>2411</v>
      </c>
      <c r="I64" s="11">
        <v>145350.34</v>
      </c>
      <c r="J64" s="11" t="s">
        <v>485</v>
      </c>
      <c r="K64" s="11" t="s">
        <v>485</v>
      </c>
      <c r="L64" s="198">
        <f>H64+F64+D64</f>
        <v>6568</v>
      </c>
      <c r="M64" s="336">
        <f>I64+G64+E64</f>
        <v>474450.80999999994</v>
      </c>
      <c r="N64" s="219" t="s">
        <v>517</v>
      </c>
    </row>
    <row r="65" spans="1:14" ht="80.5" x14ac:dyDescent="0.35">
      <c r="A65" s="75">
        <v>43</v>
      </c>
      <c r="B65" s="281" t="s">
        <v>89</v>
      </c>
      <c r="C65" s="282" t="s">
        <v>90</v>
      </c>
      <c r="D65" s="337">
        <v>559</v>
      </c>
      <c r="E65" s="11">
        <v>222273.56</v>
      </c>
      <c r="F65" s="198">
        <v>26901</v>
      </c>
      <c r="G65" s="11">
        <v>44297000.780000001</v>
      </c>
      <c r="H65" s="198">
        <v>87083</v>
      </c>
      <c r="I65" s="11">
        <v>111894084.5</v>
      </c>
      <c r="J65" s="11" t="s">
        <v>485</v>
      </c>
      <c r="K65" s="11" t="s">
        <v>485</v>
      </c>
      <c r="L65" s="198">
        <f>H65+F65+D65</f>
        <v>114543</v>
      </c>
      <c r="M65" s="336">
        <f>I65+G65+E65</f>
        <v>156413358.84</v>
      </c>
      <c r="N65" s="219" t="s">
        <v>517</v>
      </c>
    </row>
    <row r="66" spans="1:14" ht="103.5" x14ac:dyDescent="0.35">
      <c r="A66" s="75">
        <v>44</v>
      </c>
      <c r="B66" s="281" t="s">
        <v>91</v>
      </c>
      <c r="C66" s="282" t="s">
        <v>92</v>
      </c>
      <c r="D66" s="198">
        <v>40</v>
      </c>
      <c r="E66" s="11">
        <v>26172.720000000001</v>
      </c>
      <c r="F66" s="198">
        <v>1190</v>
      </c>
      <c r="G66" s="11">
        <v>2015743.99</v>
      </c>
      <c r="H66" s="198">
        <v>5161</v>
      </c>
      <c r="I66" s="11">
        <v>3637676.99</v>
      </c>
      <c r="J66" s="11" t="s">
        <v>485</v>
      </c>
      <c r="K66" s="11" t="s">
        <v>485</v>
      </c>
      <c r="L66" s="198">
        <f t="shared" ref="L66:M66" si="8">H66+F66+D66</f>
        <v>6391</v>
      </c>
      <c r="M66" s="336">
        <f t="shared" si="8"/>
        <v>5679593.7000000002</v>
      </c>
      <c r="N66" s="219" t="s">
        <v>517</v>
      </c>
    </row>
    <row r="67" spans="1:14" ht="80.5" x14ac:dyDescent="0.35">
      <c r="A67" s="75">
        <v>45</v>
      </c>
      <c r="B67" s="281" t="s">
        <v>78</v>
      </c>
      <c r="C67" s="282" t="s">
        <v>93</v>
      </c>
      <c r="D67" s="198">
        <v>113</v>
      </c>
      <c r="E67" s="11">
        <v>7784.97</v>
      </c>
      <c r="F67" s="198">
        <v>8977</v>
      </c>
      <c r="G67" s="11">
        <v>1162157.54</v>
      </c>
      <c r="H67" s="198">
        <v>47420</v>
      </c>
      <c r="I67" s="11">
        <v>7036137.4100000001</v>
      </c>
      <c r="J67" s="11" t="s">
        <v>485</v>
      </c>
      <c r="K67" s="11" t="s">
        <v>485</v>
      </c>
      <c r="L67" s="198">
        <f>H67+F67+D67</f>
        <v>56510</v>
      </c>
      <c r="M67" s="336">
        <f>I67+G67+E67</f>
        <v>8206079.9199999999</v>
      </c>
      <c r="N67" s="219" t="s">
        <v>517</v>
      </c>
    </row>
    <row r="68" spans="1:14" ht="80.5" x14ac:dyDescent="0.35">
      <c r="A68" s="75">
        <v>46</v>
      </c>
      <c r="B68" s="281" t="s">
        <v>79</v>
      </c>
      <c r="C68" s="282" t="s">
        <v>74</v>
      </c>
      <c r="D68" s="328">
        <v>53</v>
      </c>
      <c r="E68" s="85">
        <v>66623.210000000006</v>
      </c>
      <c r="F68" s="328">
        <v>3466</v>
      </c>
      <c r="G68" s="85">
        <v>12360916.57</v>
      </c>
      <c r="H68" s="328">
        <v>14193</v>
      </c>
      <c r="I68" s="85">
        <v>26313953.07</v>
      </c>
      <c r="J68" s="11" t="s">
        <v>485</v>
      </c>
      <c r="K68" s="11" t="s">
        <v>485</v>
      </c>
      <c r="L68" s="198">
        <f>H68+F68+D68</f>
        <v>17712</v>
      </c>
      <c r="M68" s="336">
        <f>I68+G68+E68</f>
        <v>38741492.850000001</v>
      </c>
      <c r="N68" s="219" t="s">
        <v>517</v>
      </c>
    </row>
    <row r="69" spans="1:14" ht="46" x14ac:dyDescent="0.35">
      <c r="A69" s="75">
        <v>47</v>
      </c>
      <c r="B69" s="281" t="s">
        <v>75</v>
      </c>
      <c r="C69" s="282" t="s">
        <v>76</v>
      </c>
      <c r="D69" s="286">
        <v>558</v>
      </c>
      <c r="E69" s="186">
        <v>154728.65</v>
      </c>
      <c r="F69" s="286">
        <v>26</v>
      </c>
      <c r="G69" s="186">
        <v>5202.17</v>
      </c>
      <c r="H69" s="11" t="s">
        <v>485</v>
      </c>
      <c r="I69" s="11" t="s">
        <v>485</v>
      </c>
      <c r="J69" s="11" t="s">
        <v>485</v>
      </c>
      <c r="K69" s="11" t="s">
        <v>485</v>
      </c>
      <c r="L69" s="198">
        <f>F69+D69</f>
        <v>584</v>
      </c>
      <c r="M69" s="336">
        <f>G69+E69</f>
        <v>159930.82</v>
      </c>
      <c r="N69" s="338" t="s">
        <v>518</v>
      </c>
    </row>
    <row r="70" spans="1:14" ht="115" x14ac:dyDescent="0.35">
      <c r="A70" s="75">
        <v>48</v>
      </c>
      <c r="B70" s="281" t="s">
        <v>65</v>
      </c>
      <c r="C70" s="282" t="s">
        <v>64</v>
      </c>
      <c r="D70" s="198" t="s">
        <v>325</v>
      </c>
      <c r="E70" s="198" t="s">
        <v>325</v>
      </c>
      <c r="F70" s="198" t="s">
        <v>325</v>
      </c>
      <c r="G70" s="198" t="s">
        <v>325</v>
      </c>
      <c r="H70" s="198" t="s">
        <v>325</v>
      </c>
      <c r="I70" s="198" t="s">
        <v>325</v>
      </c>
      <c r="J70" s="198" t="s">
        <v>325</v>
      </c>
      <c r="K70" s="198" t="s">
        <v>325</v>
      </c>
      <c r="L70" s="198">
        <v>329</v>
      </c>
      <c r="M70" s="336">
        <v>42019.4</v>
      </c>
      <c r="N70" s="338" t="s">
        <v>519</v>
      </c>
    </row>
    <row r="71" spans="1:14" ht="56" x14ac:dyDescent="0.35">
      <c r="A71" s="75">
        <v>49</v>
      </c>
      <c r="B71" s="296" t="s">
        <v>25</v>
      </c>
      <c r="C71" s="281" t="s">
        <v>23</v>
      </c>
      <c r="D71" s="198" t="s">
        <v>325</v>
      </c>
      <c r="E71" s="198" t="s">
        <v>325</v>
      </c>
      <c r="F71" s="198" t="s">
        <v>325</v>
      </c>
      <c r="G71" s="198" t="s">
        <v>325</v>
      </c>
      <c r="H71" s="198" t="s">
        <v>325</v>
      </c>
      <c r="I71" s="198" t="s">
        <v>325</v>
      </c>
      <c r="J71" s="198" t="s">
        <v>325</v>
      </c>
      <c r="K71" s="198" t="s">
        <v>325</v>
      </c>
      <c r="L71" s="198" t="s">
        <v>325</v>
      </c>
      <c r="M71" s="272" t="s">
        <v>325</v>
      </c>
      <c r="N71" s="338" t="s">
        <v>520</v>
      </c>
    </row>
    <row r="72" spans="1:14" ht="46" x14ac:dyDescent="0.35">
      <c r="A72" s="75">
        <v>50</v>
      </c>
      <c r="B72" s="296" t="s">
        <v>24</v>
      </c>
      <c r="C72" s="296" t="s">
        <v>94</v>
      </c>
      <c r="D72" s="198" t="s">
        <v>325</v>
      </c>
      <c r="E72" s="198" t="s">
        <v>325</v>
      </c>
      <c r="F72" s="198" t="s">
        <v>325</v>
      </c>
      <c r="G72" s="198" t="s">
        <v>325</v>
      </c>
      <c r="H72" s="198" t="s">
        <v>325</v>
      </c>
      <c r="I72" s="198" t="s">
        <v>325</v>
      </c>
      <c r="J72" s="198" t="s">
        <v>325</v>
      </c>
      <c r="K72" s="198" t="s">
        <v>325</v>
      </c>
      <c r="L72" s="198" t="s">
        <v>325</v>
      </c>
      <c r="M72" s="272" t="s">
        <v>325</v>
      </c>
      <c r="N72" s="339"/>
    </row>
    <row r="73" spans="1:14" ht="15" thickBot="1" x14ac:dyDescent="0.4">
      <c r="A73" s="73"/>
      <c r="B73" s="313"/>
      <c r="C73" s="313"/>
      <c r="D73" s="330">
        <f t="shared" ref="D73:L73" si="9">SUM(D64:D72)</f>
        <v>1329</v>
      </c>
      <c r="E73" s="331">
        <f t="shared" si="9"/>
        <v>477750.82999999996</v>
      </c>
      <c r="F73" s="330">
        <f t="shared" si="9"/>
        <v>44711</v>
      </c>
      <c r="G73" s="331">
        <f t="shared" si="9"/>
        <v>60169953.800000004</v>
      </c>
      <c r="H73" s="330">
        <f t="shared" si="9"/>
        <v>156268</v>
      </c>
      <c r="I73" s="331">
        <f t="shared" si="9"/>
        <v>149027202.31</v>
      </c>
      <c r="J73" s="330">
        <f t="shared" si="9"/>
        <v>0</v>
      </c>
      <c r="K73" s="331">
        <f t="shared" si="9"/>
        <v>0</v>
      </c>
      <c r="L73" s="330">
        <f t="shared" si="9"/>
        <v>202637</v>
      </c>
      <c r="M73" s="340">
        <f>SUM(M64:M72)</f>
        <v>209716926.33999997</v>
      </c>
      <c r="N73" s="279" t="s">
        <v>239</v>
      </c>
    </row>
    <row r="74" spans="1:14" ht="15" thickBot="1" x14ac:dyDescent="0.4">
      <c r="A74" s="341" t="s">
        <v>240</v>
      </c>
      <c r="B74" s="342"/>
      <c r="C74" s="342"/>
      <c r="D74" s="342"/>
      <c r="E74" s="342"/>
      <c r="F74" s="342"/>
      <c r="G74" s="342"/>
      <c r="H74" s="342"/>
      <c r="I74" s="342"/>
      <c r="J74" s="342"/>
      <c r="K74" s="342"/>
      <c r="L74" s="342"/>
      <c r="M74" s="342"/>
      <c r="N74" s="343"/>
    </row>
    <row r="75" spans="1:14" ht="80.5" x14ac:dyDescent="0.35">
      <c r="A75" s="76">
        <v>51</v>
      </c>
      <c r="B75" s="344" t="s">
        <v>241</v>
      </c>
      <c r="C75" s="345" t="s">
        <v>77</v>
      </c>
      <c r="D75" s="198" t="s">
        <v>325</v>
      </c>
      <c r="E75" s="11" t="s">
        <v>325</v>
      </c>
      <c r="F75" s="198" t="s">
        <v>325</v>
      </c>
      <c r="G75" s="11" t="s">
        <v>325</v>
      </c>
      <c r="H75" s="198" t="s">
        <v>325</v>
      </c>
      <c r="I75" s="11" t="s">
        <v>325</v>
      </c>
      <c r="J75" s="198" t="s">
        <v>325</v>
      </c>
      <c r="K75" s="11" t="s">
        <v>325</v>
      </c>
      <c r="L75" s="198" t="s">
        <v>325</v>
      </c>
      <c r="M75" s="272" t="s">
        <v>325</v>
      </c>
      <c r="N75" s="346" t="s">
        <v>521</v>
      </c>
    </row>
    <row r="76" spans="1:14" ht="46" x14ac:dyDescent="0.35">
      <c r="A76" s="75">
        <v>52</v>
      </c>
      <c r="B76" s="281" t="s">
        <v>57</v>
      </c>
      <c r="C76" s="281" t="s">
        <v>121</v>
      </c>
      <c r="D76" s="198" t="s">
        <v>325</v>
      </c>
      <c r="E76" s="11" t="s">
        <v>325</v>
      </c>
      <c r="F76" s="198" t="s">
        <v>325</v>
      </c>
      <c r="G76" s="11" t="s">
        <v>325</v>
      </c>
      <c r="H76" s="198" t="s">
        <v>325</v>
      </c>
      <c r="I76" s="11" t="s">
        <v>325</v>
      </c>
      <c r="J76" s="198" t="s">
        <v>325</v>
      </c>
      <c r="K76" s="11" t="s">
        <v>325</v>
      </c>
      <c r="L76" s="198">
        <v>2183</v>
      </c>
      <c r="M76" s="324">
        <v>7517.5</v>
      </c>
      <c r="N76" s="347" t="s">
        <v>522</v>
      </c>
    </row>
    <row r="77" spans="1:14" ht="69" x14ac:dyDescent="0.35">
      <c r="A77" s="75">
        <v>53</v>
      </c>
      <c r="B77" s="281" t="s">
        <v>242</v>
      </c>
      <c r="C77" s="281" t="s">
        <v>254</v>
      </c>
      <c r="D77" s="198" t="s">
        <v>325</v>
      </c>
      <c r="E77" s="11" t="s">
        <v>325</v>
      </c>
      <c r="F77" s="198" t="s">
        <v>325</v>
      </c>
      <c r="G77" s="11" t="s">
        <v>325</v>
      </c>
      <c r="H77" s="198" t="s">
        <v>325</v>
      </c>
      <c r="I77" s="11" t="s">
        <v>325</v>
      </c>
      <c r="J77" s="198" t="s">
        <v>325</v>
      </c>
      <c r="K77" s="11" t="s">
        <v>325</v>
      </c>
      <c r="L77" s="348">
        <v>404</v>
      </c>
      <c r="M77" s="272" t="s">
        <v>325</v>
      </c>
      <c r="N77" s="288" t="s">
        <v>523</v>
      </c>
    </row>
    <row r="78" spans="1:14" ht="15" thickBot="1" x14ac:dyDescent="0.4">
      <c r="A78" s="73"/>
      <c r="B78" s="289"/>
      <c r="C78" s="289"/>
      <c r="D78" s="330">
        <f t="shared" ref="D78:L78" si="10">SUM(D75:D77)</f>
        <v>0</v>
      </c>
      <c r="E78" s="331">
        <f t="shared" si="10"/>
        <v>0</v>
      </c>
      <c r="F78" s="330">
        <f t="shared" si="10"/>
        <v>0</v>
      </c>
      <c r="G78" s="331">
        <f t="shared" si="10"/>
        <v>0</v>
      </c>
      <c r="H78" s="330">
        <f t="shared" si="10"/>
        <v>0</v>
      </c>
      <c r="I78" s="331">
        <f t="shared" si="10"/>
        <v>0</v>
      </c>
      <c r="J78" s="330">
        <f t="shared" si="10"/>
        <v>0</v>
      </c>
      <c r="K78" s="331">
        <f t="shared" si="10"/>
        <v>0</v>
      </c>
      <c r="L78" s="330">
        <f t="shared" si="10"/>
        <v>2587</v>
      </c>
      <c r="M78" s="340">
        <f>SUM(M75:M77)</f>
        <v>7517.5</v>
      </c>
      <c r="N78" s="279" t="s">
        <v>243</v>
      </c>
    </row>
    <row r="79" spans="1:14" x14ac:dyDescent="0.35">
      <c r="A79" s="266" t="s">
        <v>9</v>
      </c>
      <c r="B79" s="267"/>
      <c r="C79" s="267"/>
      <c r="D79" s="268"/>
      <c r="E79" s="268"/>
      <c r="F79" s="268"/>
      <c r="G79" s="268"/>
      <c r="H79" s="268"/>
      <c r="I79" s="268"/>
      <c r="J79" s="268"/>
      <c r="K79" s="268"/>
      <c r="L79" s="268"/>
      <c r="M79" s="268"/>
      <c r="N79" s="280"/>
    </row>
    <row r="80" spans="1:14" ht="46" x14ac:dyDescent="0.35">
      <c r="A80" s="75">
        <v>54</v>
      </c>
      <c r="B80" s="281" t="s">
        <v>38</v>
      </c>
      <c r="C80" s="282" t="s">
        <v>31</v>
      </c>
      <c r="D80" s="168" t="s">
        <v>325</v>
      </c>
      <c r="E80" s="20" t="s">
        <v>325</v>
      </c>
      <c r="F80" s="168" t="s">
        <v>325</v>
      </c>
      <c r="G80" s="20" t="s">
        <v>325</v>
      </c>
      <c r="H80" s="168" t="s">
        <v>325</v>
      </c>
      <c r="I80" s="20" t="s">
        <v>325</v>
      </c>
      <c r="J80" s="168" t="s">
        <v>325</v>
      </c>
      <c r="K80" s="20" t="s">
        <v>325</v>
      </c>
      <c r="L80" s="168" t="s">
        <v>325</v>
      </c>
      <c r="M80" s="294" t="s">
        <v>325</v>
      </c>
      <c r="N80" s="349"/>
    </row>
    <row r="81" spans="1:14" ht="46" x14ac:dyDescent="0.35">
      <c r="A81" s="75">
        <v>55</v>
      </c>
      <c r="B81" s="281" t="s">
        <v>38</v>
      </c>
      <c r="C81" s="271" t="s">
        <v>119</v>
      </c>
      <c r="D81" s="168" t="s">
        <v>325</v>
      </c>
      <c r="E81" s="20" t="s">
        <v>325</v>
      </c>
      <c r="F81" s="168" t="s">
        <v>325</v>
      </c>
      <c r="G81" s="20" t="s">
        <v>325</v>
      </c>
      <c r="H81" s="168" t="s">
        <v>325</v>
      </c>
      <c r="I81" s="20" t="s">
        <v>325</v>
      </c>
      <c r="J81" s="168" t="s">
        <v>325</v>
      </c>
      <c r="K81" s="20" t="s">
        <v>325</v>
      </c>
      <c r="L81" s="168" t="s">
        <v>325</v>
      </c>
      <c r="M81" s="294" t="s">
        <v>325</v>
      </c>
      <c r="N81" s="349"/>
    </row>
    <row r="82" spans="1:14" ht="57.5" x14ac:dyDescent="0.35">
      <c r="A82" s="75">
        <v>56</v>
      </c>
      <c r="B82" s="281" t="s">
        <v>255</v>
      </c>
      <c r="C82" s="282" t="s">
        <v>32</v>
      </c>
      <c r="D82" s="168" t="s">
        <v>495</v>
      </c>
      <c r="E82" s="20" t="s">
        <v>495</v>
      </c>
      <c r="F82" s="168" t="s">
        <v>325</v>
      </c>
      <c r="G82" s="20" t="s">
        <v>325</v>
      </c>
      <c r="H82" s="168" t="s">
        <v>325</v>
      </c>
      <c r="I82" s="20" t="s">
        <v>325</v>
      </c>
      <c r="J82" s="168">
        <v>561</v>
      </c>
      <c r="K82" s="20">
        <v>8415</v>
      </c>
      <c r="L82" s="168">
        <v>952</v>
      </c>
      <c r="M82" s="294">
        <v>14280</v>
      </c>
      <c r="N82" s="285" t="s">
        <v>524</v>
      </c>
    </row>
    <row r="83" spans="1:14" ht="15" thickBot="1" x14ac:dyDescent="0.4">
      <c r="A83" s="274"/>
      <c r="B83" s="275"/>
      <c r="C83" s="275"/>
      <c r="D83" s="276">
        <f t="shared" ref="D83:L83" si="11">SUM(D80:D82)</f>
        <v>0</v>
      </c>
      <c r="E83" s="277">
        <f t="shared" si="11"/>
        <v>0</v>
      </c>
      <c r="F83" s="276">
        <f t="shared" si="11"/>
        <v>0</v>
      </c>
      <c r="G83" s="277">
        <f t="shared" si="11"/>
        <v>0</v>
      </c>
      <c r="H83" s="276">
        <f t="shared" si="11"/>
        <v>0</v>
      </c>
      <c r="I83" s="277">
        <f t="shared" si="11"/>
        <v>0</v>
      </c>
      <c r="J83" s="276">
        <f t="shared" si="11"/>
        <v>561</v>
      </c>
      <c r="K83" s="277">
        <f t="shared" si="11"/>
        <v>8415</v>
      </c>
      <c r="L83" s="276">
        <f t="shared" si="11"/>
        <v>952</v>
      </c>
      <c r="M83" s="350">
        <f>SUM(M80:M82)</f>
        <v>14280</v>
      </c>
      <c r="N83" s="293" t="s">
        <v>244</v>
      </c>
    </row>
    <row r="84" spans="1:14" ht="15" thickBot="1" x14ac:dyDescent="0.4">
      <c r="A84" s="351"/>
      <c r="B84" s="352"/>
      <c r="C84" s="352"/>
      <c r="D84" s="353">
        <f>SUM(D9,D13,D24,D28,D31,D44,D53,D62,D73,D78,D83)</f>
        <v>9109</v>
      </c>
      <c r="E84" s="354">
        <f>SUM(E9,E13,E24,E28,E31,E44,E53,E62,E73,E78,E83)</f>
        <v>1204638.4639999999</v>
      </c>
      <c r="F84" s="355">
        <f t="shared" ref="F84:M84" si="12">SUM(F9,F13,F24,F28,F31,F44,F53,F62,F73,F78,F83)</f>
        <v>58436</v>
      </c>
      <c r="G84" s="354">
        <f t="shared" si="12"/>
        <v>70174236.079999998</v>
      </c>
      <c r="H84" s="355">
        <f t="shared" si="12"/>
        <v>216392</v>
      </c>
      <c r="I84" s="354">
        <f t="shared" si="12"/>
        <v>198986692.62200001</v>
      </c>
      <c r="J84" s="355">
        <f t="shared" si="12"/>
        <v>50554</v>
      </c>
      <c r="K84" s="354">
        <f t="shared" si="12"/>
        <v>47819585.391999699</v>
      </c>
      <c r="L84" s="355">
        <f t="shared" si="12"/>
        <v>10764475</v>
      </c>
      <c r="M84" s="356">
        <f t="shared" si="12"/>
        <v>355040400.63799965</v>
      </c>
      <c r="N84" s="357" t="s">
        <v>204</v>
      </c>
    </row>
  </sheetData>
  <mergeCells count="22">
    <mergeCell ref="A32:N32"/>
    <mergeCell ref="A45:N45"/>
    <mergeCell ref="A54:N54"/>
    <mergeCell ref="A63:N63"/>
    <mergeCell ref="A74:N74"/>
    <mergeCell ref="A79:N79"/>
    <mergeCell ref="L3:M3"/>
    <mergeCell ref="A5:N5"/>
    <mergeCell ref="A10:N10"/>
    <mergeCell ref="A14:N14"/>
    <mergeCell ref="A25:N25"/>
    <mergeCell ref="A29:N29"/>
    <mergeCell ref="A1:N1"/>
    <mergeCell ref="A2:A4"/>
    <mergeCell ref="B2:B4"/>
    <mergeCell ref="C2:C4"/>
    <mergeCell ref="D2:M2"/>
    <mergeCell ref="N2:N4"/>
    <mergeCell ref="D3:E3"/>
    <mergeCell ref="F3:G3"/>
    <mergeCell ref="H3:I3"/>
    <mergeCell ref="J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2018.g.</vt:lpstr>
      <vt:lpstr>2020.g.</vt:lpstr>
      <vt:lpstr>2021.g.</vt:lpstr>
      <vt:lpstr>2022.g.</vt:lpstr>
      <vt:lpstr>2023.g.</vt:lpstr>
      <vt:lpstr>2024.g.</vt:lpstr>
    </vt:vector>
  </TitlesOfParts>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Zanda Beinare</dc:creator>
  <cp:lastModifiedBy>Zanda Beinare</cp:lastModifiedBy>
  <cp:lastPrinted>2019-07-29T08:59:43Z</cp:lastPrinted>
  <dcterms:created xsi:type="dcterms:W3CDTF">2019-07-26T07:35:20Z</dcterms:created>
  <dcterms:modified xsi:type="dcterms:W3CDTF">2025-05-10T08:48:23Z</dcterms:modified>
</cp:coreProperties>
</file>