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amatvediiba\ALGAS\dažadi doc\2025\min stundas tarifa likme\"/>
    </mc:Choice>
  </mc:AlternateContent>
  <xr:revisionPtr revIDLastSave="0" documentId="13_ncr:1_{33C75A41-8CA3-426C-BEE8-CEE47AF57BC5}" xr6:coauthVersionLast="36" xr6:coauthVersionMax="36" xr10:uidLastSave="{00000000-0000-0000-0000-000000000000}"/>
  <bookViews>
    <workbookView xWindow="0" yWindow="0" windowWidth="19196" windowHeight="6812" xr2:uid="{AE7A36FB-D6C0-404B-9FC2-7D483CF8CF80}"/>
  </bookViews>
  <sheets>
    <sheet name="1.tabula" sheetId="1" r:id="rId1"/>
    <sheet name="2.tabula" sheetId="2" r:id="rId2"/>
    <sheet name="3.tabula" sheetId="3" r:id="rId3"/>
    <sheet name="4.tabul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4" l="1"/>
  <c r="D29" i="2"/>
  <c r="O13" i="2" l="1"/>
  <c r="O14" i="2"/>
  <c r="O16" i="2"/>
  <c r="O18" i="2"/>
  <c r="O20" i="2"/>
  <c r="P20" i="2" s="1"/>
  <c r="O22" i="2"/>
  <c r="O23" i="2"/>
  <c r="O24" i="2"/>
  <c r="O26" i="2"/>
  <c r="O27" i="2"/>
  <c r="O29" i="2"/>
  <c r="P29" i="2" s="1"/>
  <c r="O11" i="2"/>
  <c r="P23" i="2"/>
  <c r="P24" i="2"/>
  <c r="P16" i="2" l="1"/>
  <c r="P22" i="2"/>
  <c r="P14" i="2"/>
  <c r="P27" i="2"/>
  <c r="P13" i="2"/>
  <c r="P26" i="2"/>
  <c r="P11" i="2"/>
  <c r="D18" i="4" l="1"/>
  <c r="F18" i="4" s="1"/>
  <c r="D29" i="3"/>
  <c r="D18" i="2" l="1"/>
  <c r="P18" i="2" s="1"/>
  <c r="D18" i="3"/>
  <c r="J13" i="4"/>
  <c r="J14" i="4"/>
  <c r="J16" i="4"/>
  <c r="J18" i="4"/>
  <c r="K18" i="4" s="1"/>
  <c r="J20" i="4"/>
  <c r="J22" i="4"/>
  <c r="J23" i="4"/>
  <c r="J24" i="4"/>
  <c r="J26" i="4"/>
  <c r="J27" i="4"/>
  <c r="J29" i="4"/>
  <c r="J11" i="4"/>
  <c r="J13" i="3"/>
  <c r="J14" i="3"/>
  <c r="J16" i="3"/>
  <c r="J18" i="3"/>
  <c r="J20" i="3"/>
  <c r="J22" i="3"/>
  <c r="J23" i="3"/>
  <c r="J24" i="3"/>
  <c r="J26" i="3"/>
  <c r="J27" i="3"/>
  <c r="J29" i="3"/>
  <c r="J11" i="3"/>
  <c r="J13" i="2"/>
  <c r="J14" i="2"/>
  <c r="J16" i="2"/>
  <c r="J18" i="2"/>
  <c r="J20" i="2"/>
  <c r="J22" i="2"/>
  <c r="J23" i="2"/>
  <c r="J24" i="2"/>
  <c r="J26" i="2"/>
  <c r="J27" i="2"/>
  <c r="J29" i="2"/>
  <c r="J11" i="2"/>
  <c r="D29" i="1"/>
  <c r="D18" i="1"/>
  <c r="K24" i="4" l="1"/>
  <c r="K23" i="4"/>
  <c r="K20" i="4"/>
  <c r="F29" i="4"/>
  <c r="K29" i="4" s="1"/>
  <c r="F27" i="4"/>
  <c r="K27" i="4" s="1"/>
  <c r="F26" i="4"/>
  <c r="K26" i="4" s="1"/>
  <c r="F24" i="4"/>
  <c r="F23" i="4"/>
  <c r="F22" i="4"/>
  <c r="F20" i="4"/>
  <c r="F16" i="4"/>
  <c r="K16" i="4" s="1"/>
  <c r="F14" i="4"/>
  <c r="K14" i="4" s="1"/>
  <c r="F13" i="4"/>
  <c r="K13" i="4" s="1"/>
  <c r="F29" i="2"/>
  <c r="F27" i="2"/>
  <c r="F26" i="2"/>
  <c r="F24" i="2"/>
  <c r="F23" i="2"/>
  <c r="F22" i="2"/>
  <c r="F20" i="2"/>
  <c r="F18" i="2"/>
  <c r="F16" i="2"/>
  <c r="F14" i="2"/>
  <c r="F13" i="2"/>
  <c r="F11" i="2"/>
  <c r="K22" i="4" l="1"/>
  <c r="H22" i="4" s="1"/>
  <c r="K13" i="2"/>
  <c r="K22" i="2"/>
  <c r="K24" i="2"/>
  <c r="H24" i="2" s="1"/>
  <c r="K26" i="2"/>
  <c r="G26" i="2" s="1"/>
  <c r="K11" i="2"/>
  <c r="H11" i="2" s="1"/>
  <c r="K29" i="2"/>
  <c r="H29" i="2" s="1"/>
  <c r="K20" i="2"/>
  <c r="H20" i="2" s="1"/>
  <c r="G20" i="4"/>
  <c r="G27" i="4"/>
  <c r="G23" i="4"/>
  <c r="H18" i="4"/>
  <c r="G14" i="4"/>
  <c r="G29" i="4"/>
  <c r="K16" i="2"/>
  <c r="H16" i="2" s="1"/>
  <c r="K27" i="2"/>
  <c r="G27" i="2" s="1"/>
  <c r="K23" i="2"/>
  <c r="G23" i="2" s="1"/>
  <c r="K18" i="2"/>
  <c r="H18" i="2" s="1"/>
  <c r="K14" i="2"/>
  <c r="H14" i="2" s="1"/>
  <c r="G26" i="4"/>
  <c r="H26" i="4"/>
  <c r="G13" i="4"/>
  <c r="H13" i="4"/>
  <c r="H24" i="4"/>
  <c r="G24" i="4"/>
  <c r="G16" i="4"/>
  <c r="H16" i="4"/>
  <c r="H22" i="2"/>
  <c r="G22" i="2"/>
  <c r="H13" i="2"/>
  <c r="G13" i="2"/>
  <c r="F14" i="3"/>
  <c r="K14" i="3" s="1"/>
  <c r="H14" i="3" s="1"/>
  <c r="F16" i="3"/>
  <c r="K16" i="3" s="1"/>
  <c r="H16" i="3" s="1"/>
  <c r="F18" i="3"/>
  <c r="K18" i="3" s="1"/>
  <c r="F20" i="3"/>
  <c r="K20" i="3" s="1"/>
  <c r="G20" i="3" s="1"/>
  <c r="F22" i="3"/>
  <c r="K22" i="3" s="1"/>
  <c r="G22" i="3" s="1"/>
  <c r="F23" i="3"/>
  <c r="K23" i="3" s="1"/>
  <c r="F24" i="3"/>
  <c r="K24" i="3" s="1"/>
  <c r="H24" i="3" s="1"/>
  <c r="F26" i="3"/>
  <c r="K26" i="3" s="1"/>
  <c r="F27" i="3"/>
  <c r="K27" i="3" s="1"/>
  <c r="F29" i="3"/>
  <c r="F13" i="3"/>
  <c r="K13" i="3" s="1"/>
  <c r="G13" i="3" s="1"/>
  <c r="F11" i="3"/>
  <c r="K11" i="3" s="1"/>
  <c r="F14" i="1"/>
  <c r="F16" i="1"/>
  <c r="F18" i="1"/>
  <c r="F20" i="1"/>
  <c r="F22" i="1"/>
  <c r="F23" i="1"/>
  <c r="F24" i="1"/>
  <c r="F26" i="1"/>
  <c r="F27" i="1"/>
  <c r="F29" i="1"/>
  <c r="F11" i="1"/>
  <c r="F13" i="1"/>
  <c r="G22" i="4" l="1"/>
  <c r="I22" i="4" s="1"/>
  <c r="G20" i="2"/>
  <c r="I20" i="2" s="1"/>
  <c r="G24" i="2"/>
  <c r="I24" i="2" s="1"/>
  <c r="G29" i="2"/>
  <c r="I29" i="2" s="1"/>
  <c r="H26" i="2"/>
  <c r="I26" i="2" s="1"/>
  <c r="G11" i="2"/>
  <c r="I11" i="2" s="1"/>
  <c r="H14" i="4"/>
  <c r="I14" i="4" s="1"/>
  <c r="H27" i="4"/>
  <c r="I27" i="4" s="1"/>
  <c r="H27" i="2"/>
  <c r="I27" i="2" s="1"/>
  <c r="H23" i="4"/>
  <c r="I23" i="4" s="1"/>
  <c r="H29" i="4"/>
  <c r="I29" i="4" s="1"/>
  <c r="H20" i="4"/>
  <c r="I20" i="4" s="1"/>
  <c r="G18" i="4"/>
  <c r="I18" i="4" s="1"/>
  <c r="G16" i="2"/>
  <c r="I16" i="2" s="1"/>
  <c r="K29" i="3"/>
  <c r="H29" i="3" s="1"/>
  <c r="K13" i="1"/>
  <c r="K11" i="1"/>
  <c r="K29" i="1"/>
  <c r="K20" i="1"/>
  <c r="K27" i="1"/>
  <c r="K18" i="1"/>
  <c r="K26" i="1"/>
  <c r="K24" i="1"/>
  <c r="K14" i="1"/>
  <c r="K23" i="1"/>
  <c r="K22" i="1"/>
  <c r="K16" i="1"/>
  <c r="H23" i="2"/>
  <c r="I23" i="2" s="1"/>
  <c r="G14" i="2"/>
  <c r="I14" i="2" s="1"/>
  <c r="G18" i="2"/>
  <c r="I18" i="2" s="1"/>
  <c r="G11" i="3"/>
  <c r="H11" i="3"/>
  <c r="G26" i="3"/>
  <c r="H26" i="3"/>
  <c r="G27" i="3"/>
  <c r="H27" i="3"/>
  <c r="G23" i="3"/>
  <c r="H23" i="3"/>
  <c r="H22" i="3"/>
  <c r="I22" i="3" s="1"/>
  <c r="H20" i="3"/>
  <c r="I20" i="3" s="1"/>
  <c r="G24" i="3"/>
  <c r="I24" i="3" s="1"/>
  <c r="H13" i="3"/>
  <c r="I13" i="3" s="1"/>
  <c r="I26" i="4"/>
  <c r="G16" i="3"/>
  <c r="I16" i="3" s="1"/>
  <c r="G14" i="3"/>
  <c r="I14" i="3" s="1"/>
  <c r="G18" i="3"/>
  <c r="H18" i="3"/>
  <c r="I24" i="4"/>
  <c r="I13" i="4"/>
  <c r="I16" i="4"/>
  <c r="I22" i="2"/>
  <c r="I13" i="2"/>
  <c r="G29" i="3" l="1"/>
  <c r="I29" i="3" s="1"/>
  <c r="H14" i="1"/>
  <c r="G14" i="1"/>
  <c r="I14" i="1" s="1"/>
  <c r="G18" i="1"/>
  <c r="H18" i="1"/>
  <c r="G29" i="1"/>
  <c r="H29" i="1"/>
  <c r="H22" i="1"/>
  <c r="G22" i="1"/>
  <c r="I22" i="1" s="1"/>
  <c r="G11" i="1"/>
  <c r="H11" i="1"/>
  <c r="G24" i="1"/>
  <c r="H24" i="1"/>
  <c r="G27" i="1"/>
  <c r="H27" i="1"/>
  <c r="G23" i="1"/>
  <c r="H23" i="1"/>
  <c r="H26" i="1"/>
  <c r="G26" i="1"/>
  <c r="G13" i="1"/>
  <c r="H13" i="1"/>
  <c r="I13" i="1" s="1"/>
  <c r="H20" i="1"/>
  <c r="G20" i="1"/>
  <c r="H16" i="1"/>
  <c r="G16" i="1"/>
  <c r="I11" i="3"/>
  <c r="I23" i="3"/>
  <c r="I27" i="3"/>
  <c r="I26" i="3"/>
  <c r="I18" i="3"/>
  <c r="I11" i="1" l="1"/>
  <c r="I23" i="1"/>
  <c r="I18" i="1"/>
  <c r="I16" i="1"/>
  <c r="I26" i="1"/>
  <c r="I29" i="1"/>
  <c r="I20" i="1"/>
  <c r="I24" i="1"/>
  <c r="I27" i="1"/>
  <c r="F11" i="4" l="1"/>
  <c r="K11" i="4" s="1"/>
  <c r="G11" i="4" l="1"/>
  <c r="H11" i="4"/>
  <c r="I11" i="4" l="1"/>
</calcChain>
</file>

<file path=xl/sharedStrings.xml><?xml version="1.0" encoding="utf-8"?>
<sst xmlns="http://schemas.openxmlformats.org/spreadsheetml/2006/main" count="170" uniqueCount="53">
  <si>
    <t>Mēnesis</t>
  </si>
  <si>
    <t>Apmaksātās atlīdzības attaisnojošu iemeslu dēļ</t>
  </si>
  <si>
    <t>(2 + 3 + 4)</t>
  </si>
  <si>
    <t>(2 x 10)</t>
  </si>
  <si>
    <t>(3 + 4) x 10</t>
  </si>
  <si>
    <t>(6 + 7)</t>
  </si>
  <si>
    <t>(9 / 5)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</si>
  <si>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</si>
  <si>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</si>
  <si>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</si>
  <si>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</si>
  <si>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</si>
  <si>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</si>
  <si>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</si>
  <si>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</si>
  <si>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</si>
  <si>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</si>
  <si>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</si>
  <si>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</si>
  <si>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 apmaksājamo stundu skaits</t>
  </si>
  <si>
    <t>Minimālās stundas tarifa likmes apmērs darbiniekiem, kuri strādā 5 darba dienu nedēļu un 40 stundas nedēļā</t>
  </si>
  <si>
    <t>Nostrādāto stundu skaits</t>
  </si>
  <si>
    <t>Aprēķinātā apmaksājamā atlīdzība,
EUR</t>
  </si>
  <si>
    <t>Aprēķinātā minimālā mēneša darba alga,
EUR</t>
  </si>
  <si>
    <t>Kopā aprēķinātā minimālā mēneša darba alga un apmaksājamā atlīdzība,
EUR</t>
  </si>
  <si>
    <t>Valstī noteiktā minimālā mēneša darba alga,
EUR</t>
  </si>
  <si>
    <t>Minimālā stundas tarifa likme,
EUR</t>
  </si>
  <si>
    <r>
      <t>pirmssvētku dienu stundu skaits (</t>
    </r>
    <r>
      <rPr>
        <b/>
        <i/>
        <sz val="10"/>
        <color theme="1"/>
        <rFont val="Times New Roman"/>
        <family val="1"/>
        <charset val="186"/>
      </rPr>
      <t>saskaņā ar DL 135.pantu</t>
    </r>
    <r>
      <rPr>
        <b/>
        <sz val="10"/>
        <color theme="1"/>
        <rFont val="Times New Roman"/>
        <family val="1"/>
        <charset val="186"/>
      </rPr>
      <t>)</t>
    </r>
  </si>
  <si>
    <t xml:space="preserve">Minimālās stundas tarifa likmes apmērs darbiniekiem, kuri strādā 6 darba dienu nedēļu un 40 stundas nedēļā                         </t>
  </si>
  <si>
    <t xml:space="preserve">Minimālās stundas tarifa likmes apmērs pusaudžiem un darbiniekiem, kuri pakļauti īpašam riskam
un kuri strādā 5 darba dienu nedēļu un 35 stundas nedēļā               </t>
  </si>
  <si>
    <t xml:space="preserve">Minimālās stundas tarifa likmes apmērs pusaudžiem un darbiniekiem, kuri pakļauti īpašam riskam
un kuri strādā 6 darba dienu nedēļu un 35 stundas nedēļā                        </t>
  </si>
  <si>
    <t>(saskaņā ar Darba likuma (DL) 131.panta pirmo daļu, 133.panta otro un trešo daļu)</t>
  </si>
  <si>
    <t>(saskaņā ar Darba likuma (DL) 131.panta trešo daļu, 132.panta trešo daļu, 133.panta otro un trešo daļu)</t>
  </si>
  <si>
    <r>
      <t>(</t>
    </r>
    <r>
      <rPr>
        <b/>
        <i/>
        <sz val="10"/>
        <color theme="1"/>
        <rFont val="Times New Roman"/>
        <family val="1"/>
        <charset val="186"/>
      </rPr>
      <t>saskaņā ar Darba likuma (DL) 131.panta pirmo daļu un 133.panta pirmo daļu</t>
    </r>
    <r>
      <rPr>
        <b/>
        <sz val="10"/>
        <color theme="1"/>
        <rFont val="Times New Roman"/>
        <family val="1"/>
        <charset val="186"/>
      </rPr>
      <t>)</t>
    </r>
  </si>
  <si>
    <t>svētku dienu un likumā "Par svētku, atceres un atzīmējamām dienām" noteikto brīvdienu stundu skaits (saskaņā ar DL 74.panta pirmo daļu)</t>
  </si>
  <si>
    <t>Labklājības ministrijas aprēķinātās četru veidu normālā darba laika ietvaros minimālās stundas tarifa likmes pa 2026. gada mēnešiem</t>
  </si>
  <si>
    <t>pa 2026. gada mēnešiem</t>
  </si>
  <si>
    <t>(1. janvāris)</t>
  </si>
  <si>
    <t>(23. un 24. jūnijs)</t>
  </si>
  <si>
    <t>(18. novembris)</t>
  </si>
  <si>
    <t>(17. novembris)</t>
  </si>
  <si>
    <t>(23. un 30 decembris)</t>
  </si>
  <si>
    <t>(3. un 6. aprīlis)</t>
  </si>
  <si>
    <t>(2. un 30. aprīlis)</t>
  </si>
  <si>
    <t>(1. un 4.maijs)</t>
  </si>
  <si>
    <t>(27. jūnijs)</t>
  </si>
  <si>
    <t>(23. un 30. decembris)</t>
  </si>
  <si>
    <t>(24., 25. un 31. decembris)</t>
  </si>
  <si>
    <t>pa 2026.gada mēnešiem</t>
  </si>
  <si>
    <t>(3. un 6 aprīlis)</t>
  </si>
  <si>
    <t>(2., 4. un 30. aprīlis)</t>
  </si>
  <si>
    <t>(9. un 23. maijs)</t>
  </si>
  <si>
    <t>(24., 25., 26., un 31. decembris)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</si>
</sst>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1"/>
      <color rgb="FFFF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7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theme="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theme="0"/>
      </bottom>
      <diagonal/>
    </border>
    <border>
      <left/>
      <right style="thick">
        <color indexed="64"/>
      </right>
      <top style="thick">
        <color theme="0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theme="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0"/>
      </bottom>
      <diagonal/>
    </border>
    <border>
      <left style="thick">
        <color indexed="64"/>
      </left>
      <right style="thick">
        <color indexed="64"/>
      </right>
      <top style="medium">
        <color theme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theme="0"/>
      </top>
      <bottom/>
      <diagonal/>
    </border>
    <border>
      <left style="thick">
        <color indexed="64"/>
      </left>
      <right style="thick">
        <color indexed="64"/>
      </right>
      <top style="medium">
        <color theme="0"/>
      </top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/>
      <right/>
      <top style="medium">
        <color theme="2"/>
      </top>
      <bottom/>
      <diagonal/>
    </border>
    <border>
      <left style="thick">
        <color indexed="64"/>
      </left>
      <right/>
      <top style="thick">
        <color indexed="64"/>
      </top>
      <bottom style="thick">
        <color theme="0"/>
      </bottom>
      <diagonal/>
    </border>
    <border>
      <left/>
      <right/>
      <top style="thick">
        <color indexed="64"/>
      </top>
      <bottom style="thick">
        <color theme="0"/>
      </bottom>
      <diagonal/>
    </border>
    <border>
      <left/>
      <right style="thick">
        <color indexed="64"/>
      </right>
      <top style="thick">
        <color indexed="64"/>
      </top>
      <bottom style="thick">
        <color theme="0"/>
      </bottom>
      <diagonal/>
    </border>
    <border>
      <left style="thick">
        <color indexed="64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indexed="64"/>
      </left>
      <right/>
      <top style="thick">
        <color theme="0"/>
      </top>
      <bottom style="thick">
        <color indexed="64"/>
      </bottom>
      <diagonal/>
    </border>
    <border>
      <left/>
      <right/>
      <top style="thick">
        <color theme="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/>
      <right/>
      <top style="thick">
        <color indexed="64"/>
      </top>
      <bottom style="medium">
        <color theme="2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3" fillId="0" borderId="4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/>
    <xf numFmtId="164" fontId="3" fillId="0" borderId="8" xfId="0" applyNumberFormat="1" applyFont="1" applyBorder="1"/>
    <xf numFmtId="2" fontId="3" fillId="0" borderId="8" xfId="0" applyNumberFormat="1" applyFont="1" applyBorder="1"/>
    <xf numFmtId="0" fontId="1" fillId="0" borderId="8" xfId="0" applyFont="1" applyBorder="1" applyAlignment="1">
      <alignment horizontal="center"/>
    </xf>
    <xf numFmtId="164" fontId="1" fillId="0" borderId="12" xfId="0" applyNumberFormat="1" applyFont="1" applyBorder="1"/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64" fontId="3" fillId="0" borderId="37" xfId="0" applyNumberFormat="1" applyFont="1" applyBorder="1"/>
    <xf numFmtId="164" fontId="3" fillId="0" borderId="35" xfId="0" applyNumberFormat="1" applyFont="1" applyBorder="1"/>
    <xf numFmtId="2" fontId="3" fillId="0" borderId="35" xfId="0" applyNumberFormat="1" applyFont="1" applyBorder="1"/>
    <xf numFmtId="164" fontId="1" fillId="0" borderId="36" xfId="0" applyNumberFormat="1" applyFont="1" applyBorder="1"/>
    <xf numFmtId="0" fontId="1" fillId="0" borderId="38" xfId="0" applyFont="1" applyBorder="1" applyAlignment="1">
      <alignment horizontal="center"/>
    </xf>
    <xf numFmtId="0" fontId="0" fillId="0" borderId="0" xfId="0" applyFill="1" applyBorder="1"/>
    <xf numFmtId="0" fontId="9" fillId="0" borderId="0" xfId="0" applyFont="1" applyBorder="1" applyAlignment="1">
      <alignment wrapText="1"/>
    </xf>
    <xf numFmtId="0" fontId="1" fillId="0" borderId="38" xfId="0" applyNumberFormat="1" applyFont="1" applyBorder="1" applyAlignment="1">
      <alignment horizontal="center" vertical="center" wrapText="1"/>
    </xf>
    <xf numFmtId="0" fontId="8" fillId="0" borderId="0" xfId="0" applyFont="1"/>
    <xf numFmtId="0" fontId="1" fillId="0" borderId="9" xfId="0" applyFont="1" applyBorder="1" applyAlignment="1">
      <alignment horizontal="center"/>
    </xf>
    <xf numFmtId="0" fontId="1" fillId="0" borderId="41" xfId="0" applyNumberFormat="1" applyFont="1" applyBorder="1" applyAlignment="1">
      <alignment horizontal="center" vertical="center" wrapText="1"/>
    </xf>
    <xf numFmtId="164" fontId="3" fillId="0" borderId="42" xfId="0" applyNumberFormat="1" applyFont="1" applyBorder="1"/>
    <xf numFmtId="164" fontId="3" fillId="0" borderId="39" xfId="0" applyNumberFormat="1" applyFont="1" applyBorder="1"/>
    <xf numFmtId="2" fontId="3" fillId="0" borderId="39" xfId="0" applyNumberFormat="1" applyFont="1" applyBorder="1"/>
    <xf numFmtId="164" fontId="1" fillId="0" borderId="43" xfId="0" applyNumberFormat="1" applyFont="1" applyBorder="1"/>
    <xf numFmtId="0" fontId="1" fillId="0" borderId="44" xfId="0" applyFont="1" applyBorder="1" applyAlignment="1">
      <alignment horizontal="center"/>
    </xf>
    <xf numFmtId="1" fontId="8" fillId="0" borderId="0" xfId="0" applyNumberFormat="1" applyFont="1"/>
    <xf numFmtId="165" fontId="8" fillId="0" borderId="0" xfId="0" applyNumberFormat="1" applyFont="1"/>
    <xf numFmtId="0" fontId="1" fillId="0" borderId="46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/>
    </xf>
    <xf numFmtId="164" fontId="0" fillId="0" borderId="0" xfId="0" applyNumberFormat="1"/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164" fontId="3" fillId="0" borderId="40" xfId="0" applyNumberFormat="1" applyFont="1" applyBorder="1"/>
    <xf numFmtId="2" fontId="3" fillId="0" borderId="40" xfId="0" applyNumberFormat="1" applyFont="1" applyBorder="1"/>
    <xf numFmtId="164" fontId="1" fillId="0" borderId="50" xfId="0" applyNumberFormat="1" applyFont="1" applyBorder="1"/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164" fontId="3" fillId="0" borderId="51" xfId="0" applyNumberFormat="1" applyFont="1" applyBorder="1"/>
    <xf numFmtId="0" fontId="1" fillId="0" borderId="50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11" fillId="0" borderId="0" xfId="0" applyFont="1" applyFill="1" applyBorder="1"/>
    <xf numFmtId="0" fontId="0" fillId="0" borderId="0" xfId="0" applyAlignment="1"/>
    <xf numFmtId="0" fontId="10" fillId="0" borderId="4" xfId="0" applyFont="1" applyBorder="1" applyAlignment="1">
      <alignment horizontal="center"/>
    </xf>
    <xf numFmtId="0" fontId="10" fillId="0" borderId="40" xfId="0" applyFont="1" applyBorder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3" xfId="0" applyFont="1" applyBorder="1" applyAlignment="1">
      <alignment horizontal="center"/>
    </xf>
    <xf numFmtId="164" fontId="3" fillId="0" borderId="49" xfId="0" applyNumberFormat="1" applyFont="1" applyBorder="1"/>
    <xf numFmtId="0" fontId="0" fillId="0" borderId="54" xfId="0" applyBorder="1" applyAlignment="1"/>
    <xf numFmtId="0" fontId="0" fillId="0" borderId="0" xfId="0" applyBorder="1" applyAlignment="1"/>
    <xf numFmtId="0" fontId="12" fillId="0" borderId="56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wrapText="1"/>
    </xf>
    <xf numFmtId="0" fontId="12" fillId="0" borderId="58" xfId="0" applyFont="1" applyBorder="1" applyAlignment="1">
      <alignment horizontal="center" wrapText="1"/>
    </xf>
    <xf numFmtId="164" fontId="13" fillId="0" borderId="57" xfId="0" applyNumberFormat="1" applyFont="1" applyBorder="1" applyAlignment="1">
      <alignment wrapText="1"/>
    </xf>
    <xf numFmtId="164" fontId="13" fillId="0" borderId="55" xfId="0" applyNumberFormat="1" applyFont="1" applyBorder="1" applyAlignment="1">
      <alignment wrapText="1"/>
    </xf>
    <xf numFmtId="2" fontId="13" fillId="0" borderId="55" xfId="0" applyNumberFormat="1" applyFont="1" applyBorder="1" applyAlignment="1">
      <alignment wrapText="1"/>
    </xf>
    <xf numFmtId="0" fontId="12" fillId="0" borderId="55" xfId="0" applyFont="1" applyBorder="1" applyAlignment="1">
      <alignment horizontal="center" wrapText="1"/>
    </xf>
    <xf numFmtId="164" fontId="12" fillId="0" borderId="36" xfId="0" applyNumberFormat="1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164" fontId="3" fillId="0" borderId="59" xfId="0" applyNumberFormat="1" applyFont="1" applyBorder="1"/>
    <xf numFmtId="164" fontId="3" fillId="0" borderId="4" xfId="0" applyNumberFormat="1" applyFont="1" applyBorder="1"/>
    <xf numFmtId="0" fontId="1" fillId="0" borderId="4" xfId="0" applyFont="1" applyBorder="1" applyAlignment="1">
      <alignment horizontal="center"/>
    </xf>
    <xf numFmtId="164" fontId="1" fillId="0" borderId="60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0" borderId="0" xfId="0" applyFont="1"/>
    <xf numFmtId="1" fontId="14" fillId="0" borderId="0" xfId="0" applyNumberFormat="1" applyFont="1"/>
    <xf numFmtId="0" fontId="14" fillId="0" borderId="45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8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0AC1-E5E0-4806-A688-F876D8430C42}">
  <sheetPr>
    <pageSetUpPr fitToPage="1"/>
  </sheetPr>
  <dimension ref="A2:N31"/>
  <sheetViews>
    <sheetView tabSelected="1" workbookViewId="0">
      <selection activeCell="E26" sqref="E26"/>
    </sheetView>
  </sheetViews>
  <sheetFormatPr defaultRowHeight="14.4" x14ac:dyDescent="0.3"/>
  <cols>
    <col min="2" max="2" width="11.09765625" customWidth="1"/>
    <col min="3" max="11" width="15.59765625" customWidth="1"/>
    <col min="12" max="14" width="8.796875" style="113"/>
  </cols>
  <sheetData>
    <row r="2" spans="1:11" ht="15.55" x14ac:dyDescent="0.3">
      <c r="C2" s="1" t="s">
        <v>35</v>
      </c>
    </row>
    <row r="4" spans="1:11" ht="14.95" thickBot="1" x14ac:dyDescent="0.35"/>
    <row r="5" spans="1:11" ht="15.55" thickTop="1" thickBot="1" x14ac:dyDescent="0.35">
      <c r="B5" s="94" t="s">
        <v>20</v>
      </c>
      <c r="C5" s="95"/>
      <c r="D5" s="95"/>
      <c r="E5" s="95"/>
      <c r="F5" s="95"/>
      <c r="G5" s="95"/>
      <c r="H5" s="95"/>
      <c r="I5" s="95"/>
      <c r="J5" s="95"/>
      <c r="K5" s="95"/>
    </row>
    <row r="6" spans="1:11" ht="15.55" thickTop="1" thickBot="1" x14ac:dyDescent="0.35">
      <c r="B6" s="96" t="s">
        <v>36</v>
      </c>
      <c r="C6" s="96"/>
      <c r="D6" s="96"/>
      <c r="E6" s="96"/>
      <c r="F6" s="96"/>
      <c r="G6" s="96"/>
      <c r="H6" s="96"/>
      <c r="I6" s="96"/>
      <c r="J6" s="96"/>
      <c r="K6" s="96"/>
    </row>
    <row r="7" spans="1:11" ht="15.55" thickTop="1" thickBot="1" x14ac:dyDescent="0.35">
      <c r="B7" s="97" t="s">
        <v>33</v>
      </c>
      <c r="C7" s="97"/>
      <c r="D7" s="97"/>
      <c r="E7" s="97"/>
      <c r="F7" s="97"/>
      <c r="G7" s="97"/>
      <c r="H7" s="97"/>
      <c r="I7" s="97"/>
      <c r="J7" s="97"/>
      <c r="K7" s="97"/>
    </row>
    <row r="8" spans="1:11" ht="83.5" customHeight="1" thickTop="1" thickBot="1" x14ac:dyDescent="0.35">
      <c r="B8" s="98" t="s">
        <v>0</v>
      </c>
      <c r="C8" s="98" t="s">
        <v>21</v>
      </c>
      <c r="D8" s="99" t="s">
        <v>1</v>
      </c>
      <c r="E8" s="99"/>
      <c r="F8" s="2" t="s">
        <v>19</v>
      </c>
      <c r="G8" s="2" t="s">
        <v>23</v>
      </c>
      <c r="H8" s="2" t="s">
        <v>22</v>
      </c>
      <c r="I8" s="7" t="s">
        <v>24</v>
      </c>
      <c r="J8" s="2" t="s">
        <v>25</v>
      </c>
      <c r="K8" s="2" t="s">
        <v>26</v>
      </c>
    </row>
    <row r="9" spans="1:11" ht="119.5" customHeight="1" thickTop="1" thickBot="1" x14ac:dyDescent="0.35">
      <c r="A9" s="38"/>
      <c r="B9" s="99"/>
      <c r="C9" s="98"/>
      <c r="D9" s="8" t="s">
        <v>34</v>
      </c>
      <c r="E9" s="8" t="s">
        <v>27</v>
      </c>
      <c r="F9" s="6" t="s">
        <v>2</v>
      </c>
      <c r="G9" s="15" t="s">
        <v>3</v>
      </c>
      <c r="H9" s="15" t="s">
        <v>4</v>
      </c>
      <c r="I9" s="4" t="s">
        <v>5</v>
      </c>
      <c r="J9" s="15"/>
      <c r="K9" s="16" t="s">
        <v>6</v>
      </c>
    </row>
    <row r="10" spans="1:11" ht="21.05" customHeight="1" thickTop="1" thickBot="1" x14ac:dyDescent="0.35">
      <c r="A10" s="5"/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3">
        <v>6</v>
      </c>
      <c r="H10" s="3">
        <v>7</v>
      </c>
      <c r="I10" s="3">
        <v>8</v>
      </c>
      <c r="J10" s="3">
        <v>9</v>
      </c>
      <c r="K10" s="3">
        <v>10</v>
      </c>
    </row>
    <row r="11" spans="1:11" ht="14.95" thickTop="1" x14ac:dyDescent="0.3">
      <c r="A11" s="5"/>
      <c r="B11" s="17" t="s">
        <v>7</v>
      </c>
      <c r="C11" s="10">
        <v>168</v>
      </c>
      <c r="D11" s="24">
        <v>8</v>
      </c>
      <c r="E11" s="24">
        <v>0</v>
      </c>
      <c r="F11" s="18">
        <f>C11+D11+E11</f>
        <v>176</v>
      </c>
      <c r="G11" s="19">
        <f>C11*K11</f>
        <v>744.5454545454545</v>
      </c>
      <c r="H11" s="20">
        <f>(D11+E11)*K11</f>
        <v>35.454545454545453</v>
      </c>
      <c r="I11" s="21">
        <f>G11+H11</f>
        <v>780</v>
      </c>
      <c r="J11" s="22">
        <v>780</v>
      </c>
      <c r="K11" s="23">
        <f>J11/F11</f>
        <v>4.4318181818181817</v>
      </c>
    </row>
    <row r="12" spans="1:11" x14ac:dyDescent="0.3">
      <c r="A12" s="5"/>
      <c r="B12" s="17"/>
      <c r="C12" s="10"/>
      <c r="D12" s="116" t="s">
        <v>37</v>
      </c>
      <c r="E12" s="24"/>
      <c r="F12" s="18"/>
      <c r="G12" s="19"/>
      <c r="H12" s="20"/>
      <c r="I12" s="21"/>
      <c r="J12" s="22"/>
      <c r="K12" s="23"/>
    </row>
    <row r="13" spans="1:11" x14ac:dyDescent="0.3">
      <c r="A13" s="5"/>
      <c r="B13" s="12" t="s">
        <v>8</v>
      </c>
      <c r="C13" s="11">
        <v>160</v>
      </c>
      <c r="D13" s="25">
        <v>0</v>
      </c>
      <c r="E13" s="25">
        <v>0</v>
      </c>
      <c r="F13" s="14">
        <f>C13+D13+E13</f>
        <v>160</v>
      </c>
      <c r="G13" s="19">
        <f t="shared" ref="G13:G29" si="0">C13*K13</f>
        <v>780</v>
      </c>
      <c r="H13" s="20">
        <f t="shared" ref="H13:H29" si="1">(D13+E13)*K13</f>
        <v>0</v>
      </c>
      <c r="I13" s="9">
        <f>G13+H13</f>
        <v>780</v>
      </c>
      <c r="J13" s="22">
        <v>780</v>
      </c>
      <c r="K13" s="23">
        <f t="shared" ref="K13:K29" si="2">J13/F13</f>
        <v>4.875</v>
      </c>
    </row>
    <row r="14" spans="1:11" x14ac:dyDescent="0.3">
      <c r="A14" s="5"/>
      <c r="B14" s="12" t="s">
        <v>9</v>
      </c>
      <c r="C14" s="11">
        <v>176</v>
      </c>
      <c r="D14" s="25">
        <v>0</v>
      </c>
      <c r="E14" s="25">
        <v>0</v>
      </c>
      <c r="F14" s="13">
        <f t="shared" ref="F14:F29" si="3">C14+D14+E14</f>
        <v>176</v>
      </c>
      <c r="G14" s="19">
        <f t="shared" si="0"/>
        <v>780</v>
      </c>
      <c r="H14" s="20">
        <f t="shared" si="1"/>
        <v>0</v>
      </c>
      <c r="I14" s="9">
        <f t="shared" ref="I14:I29" si="4">G14+H14</f>
        <v>780</v>
      </c>
      <c r="J14" s="22">
        <v>780</v>
      </c>
      <c r="K14" s="23">
        <f t="shared" si="2"/>
        <v>4.4318181818181817</v>
      </c>
    </row>
    <row r="15" spans="1:11" x14ac:dyDescent="0.3">
      <c r="A15" s="69"/>
      <c r="B15" s="12"/>
      <c r="C15" s="11"/>
      <c r="D15" s="25"/>
      <c r="E15" s="25"/>
      <c r="F15" s="13"/>
      <c r="G15" s="19"/>
      <c r="H15" s="20"/>
      <c r="I15" s="9"/>
      <c r="J15" s="22"/>
      <c r="K15" s="23"/>
    </row>
    <row r="16" spans="1:11" x14ac:dyDescent="0.3">
      <c r="A16" s="37"/>
      <c r="B16" s="12" t="s">
        <v>10</v>
      </c>
      <c r="C16" s="11">
        <v>158</v>
      </c>
      <c r="D16" s="25">
        <v>16</v>
      </c>
      <c r="E16" s="25">
        <v>2</v>
      </c>
      <c r="F16" s="14">
        <f t="shared" si="3"/>
        <v>176</v>
      </c>
      <c r="G16" s="19">
        <f t="shared" si="0"/>
        <v>700.22727272727275</v>
      </c>
      <c r="H16" s="20">
        <f t="shared" si="1"/>
        <v>79.772727272727266</v>
      </c>
      <c r="I16" s="9">
        <f t="shared" si="4"/>
        <v>780</v>
      </c>
      <c r="J16" s="22">
        <v>780</v>
      </c>
      <c r="K16" s="23">
        <f t="shared" si="2"/>
        <v>4.4318181818181817</v>
      </c>
    </row>
    <row r="17" spans="1:11" x14ac:dyDescent="0.3">
      <c r="A17" s="37"/>
      <c r="B17" s="12"/>
      <c r="C17" s="11"/>
      <c r="D17" s="116" t="s">
        <v>42</v>
      </c>
      <c r="E17" s="118" t="s">
        <v>43</v>
      </c>
      <c r="F17" s="14"/>
      <c r="G17" s="19"/>
      <c r="H17" s="20"/>
      <c r="I17" s="9"/>
      <c r="J17" s="22"/>
      <c r="K17" s="23"/>
    </row>
    <row r="18" spans="1:11" x14ac:dyDescent="0.3">
      <c r="A18" s="37"/>
      <c r="B18" s="12" t="s">
        <v>11</v>
      </c>
      <c r="C18" s="11">
        <v>152</v>
      </c>
      <c r="D18" s="25">
        <f>8+8</f>
        <v>16</v>
      </c>
      <c r="E18" s="25">
        <v>0</v>
      </c>
      <c r="F18" s="13">
        <f t="shared" si="3"/>
        <v>168</v>
      </c>
      <c r="G18" s="19">
        <f t="shared" si="0"/>
        <v>705.71428571428578</v>
      </c>
      <c r="H18" s="20">
        <f t="shared" si="1"/>
        <v>74.285714285714292</v>
      </c>
      <c r="I18" s="9">
        <f t="shared" si="4"/>
        <v>780.00000000000011</v>
      </c>
      <c r="J18" s="22">
        <v>780</v>
      </c>
      <c r="K18" s="23">
        <f t="shared" si="2"/>
        <v>4.6428571428571432</v>
      </c>
    </row>
    <row r="19" spans="1:11" x14ac:dyDescent="0.3">
      <c r="A19" s="37"/>
      <c r="B19" s="12"/>
      <c r="C19" s="11"/>
      <c r="D19" s="116" t="s">
        <v>44</v>
      </c>
      <c r="E19" s="118"/>
      <c r="F19" s="13"/>
      <c r="G19" s="19"/>
      <c r="H19" s="20"/>
      <c r="I19" s="9"/>
      <c r="J19" s="22"/>
      <c r="K19" s="23"/>
    </row>
    <row r="20" spans="1:11" x14ac:dyDescent="0.3">
      <c r="A20" s="37"/>
      <c r="B20" s="12" t="s">
        <v>12</v>
      </c>
      <c r="C20" s="11">
        <v>159</v>
      </c>
      <c r="D20" s="25">
        <v>16</v>
      </c>
      <c r="E20" s="25">
        <v>1</v>
      </c>
      <c r="F20" s="14">
        <f t="shared" si="3"/>
        <v>176</v>
      </c>
      <c r="G20" s="19">
        <f t="shared" si="0"/>
        <v>704.65909090909088</v>
      </c>
      <c r="H20" s="20">
        <f t="shared" si="1"/>
        <v>75.340909090909093</v>
      </c>
      <c r="I20" s="9">
        <f t="shared" si="4"/>
        <v>780</v>
      </c>
      <c r="J20" s="22">
        <v>780</v>
      </c>
      <c r="K20" s="23">
        <f t="shared" si="2"/>
        <v>4.4318181818181817</v>
      </c>
    </row>
    <row r="21" spans="1:11" x14ac:dyDescent="0.3">
      <c r="A21" s="70"/>
      <c r="B21" s="12"/>
      <c r="C21" s="11"/>
      <c r="D21" s="116" t="s">
        <v>38</v>
      </c>
      <c r="E21" s="118" t="s">
        <v>45</v>
      </c>
      <c r="F21" s="14"/>
      <c r="G21" s="19"/>
      <c r="H21" s="20"/>
      <c r="I21" s="9"/>
      <c r="J21" s="22"/>
      <c r="K21" s="23"/>
    </row>
    <row r="22" spans="1:11" x14ac:dyDescent="0.3">
      <c r="A22" s="37"/>
      <c r="B22" s="12" t="s">
        <v>13</v>
      </c>
      <c r="C22" s="11">
        <v>184</v>
      </c>
      <c r="D22" s="25">
        <v>0</v>
      </c>
      <c r="E22" s="25">
        <v>0</v>
      </c>
      <c r="F22" s="13">
        <f t="shared" si="3"/>
        <v>184</v>
      </c>
      <c r="G22" s="19">
        <f t="shared" si="0"/>
        <v>780</v>
      </c>
      <c r="H22" s="20">
        <f t="shared" si="1"/>
        <v>0</v>
      </c>
      <c r="I22" s="9">
        <f t="shared" si="4"/>
        <v>780</v>
      </c>
      <c r="J22" s="22">
        <v>780</v>
      </c>
      <c r="K22" s="23">
        <f t="shared" si="2"/>
        <v>4.2391304347826084</v>
      </c>
    </row>
    <row r="23" spans="1:11" x14ac:dyDescent="0.3">
      <c r="A23" s="37"/>
      <c r="B23" s="12" t="s">
        <v>14</v>
      </c>
      <c r="C23" s="11">
        <v>168</v>
      </c>
      <c r="D23" s="25">
        <v>0</v>
      </c>
      <c r="E23" s="25">
        <v>0</v>
      </c>
      <c r="F23" s="14">
        <f t="shared" si="3"/>
        <v>168</v>
      </c>
      <c r="G23" s="19">
        <f t="shared" si="0"/>
        <v>780.00000000000011</v>
      </c>
      <c r="H23" s="20">
        <f t="shared" si="1"/>
        <v>0</v>
      </c>
      <c r="I23" s="9">
        <f t="shared" si="4"/>
        <v>780.00000000000011</v>
      </c>
      <c r="J23" s="22">
        <v>780</v>
      </c>
      <c r="K23" s="23">
        <f t="shared" si="2"/>
        <v>4.6428571428571432</v>
      </c>
    </row>
    <row r="24" spans="1:11" x14ac:dyDescent="0.3">
      <c r="A24" s="37"/>
      <c r="B24" s="12" t="s">
        <v>15</v>
      </c>
      <c r="C24" s="11">
        <v>176</v>
      </c>
      <c r="D24" s="25">
        <v>0</v>
      </c>
      <c r="E24" s="25">
        <v>0</v>
      </c>
      <c r="F24" s="13">
        <f t="shared" si="3"/>
        <v>176</v>
      </c>
      <c r="G24" s="19">
        <f t="shared" si="0"/>
        <v>780</v>
      </c>
      <c r="H24" s="20">
        <f t="shared" si="1"/>
        <v>0</v>
      </c>
      <c r="I24" s="9">
        <f t="shared" si="4"/>
        <v>780</v>
      </c>
      <c r="J24" s="22">
        <v>780</v>
      </c>
      <c r="K24" s="23">
        <f t="shared" si="2"/>
        <v>4.4318181818181817</v>
      </c>
    </row>
    <row r="25" spans="1:11" x14ac:dyDescent="0.3">
      <c r="A25" s="70"/>
      <c r="B25" s="12"/>
      <c r="C25" s="11"/>
      <c r="D25" s="25"/>
      <c r="E25" s="25"/>
      <c r="F25" s="13"/>
      <c r="G25" s="19"/>
      <c r="H25" s="20"/>
      <c r="I25" s="9"/>
      <c r="J25" s="22"/>
      <c r="K25" s="23"/>
    </row>
    <row r="26" spans="1:11" x14ac:dyDescent="0.3">
      <c r="A26" s="37"/>
      <c r="B26" s="12" t="s">
        <v>16</v>
      </c>
      <c r="C26" s="11">
        <v>176</v>
      </c>
      <c r="D26" s="25">
        <v>0</v>
      </c>
      <c r="E26" s="25">
        <v>0</v>
      </c>
      <c r="F26" s="14">
        <f t="shared" si="3"/>
        <v>176</v>
      </c>
      <c r="G26" s="19">
        <f t="shared" si="0"/>
        <v>780</v>
      </c>
      <c r="H26" s="20">
        <f t="shared" si="1"/>
        <v>0</v>
      </c>
      <c r="I26" s="9">
        <f t="shared" si="4"/>
        <v>780</v>
      </c>
      <c r="J26" s="22">
        <v>780</v>
      </c>
      <c r="K26" s="23">
        <f t="shared" si="2"/>
        <v>4.4318181818181817</v>
      </c>
    </row>
    <row r="27" spans="1:11" x14ac:dyDescent="0.3">
      <c r="A27" s="37"/>
      <c r="B27" s="12" t="s">
        <v>17</v>
      </c>
      <c r="C27" s="11">
        <v>159</v>
      </c>
      <c r="D27" s="25">
        <v>8</v>
      </c>
      <c r="E27" s="25">
        <v>1</v>
      </c>
      <c r="F27" s="13">
        <f t="shared" si="3"/>
        <v>168</v>
      </c>
      <c r="G27" s="19">
        <f t="shared" si="0"/>
        <v>738.21428571428578</v>
      </c>
      <c r="H27" s="20">
        <f t="shared" si="1"/>
        <v>41.785714285714292</v>
      </c>
      <c r="I27" s="9">
        <f t="shared" si="4"/>
        <v>780.00000000000011</v>
      </c>
      <c r="J27" s="22">
        <v>780</v>
      </c>
      <c r="K27" s="23">
        <f t="shared" si="2"/>
        <v>4.6428571428571432</v>
      </c>
    </row>
    <row r="28" spans="1:11" x14ac:dyDescent="0.3">
      <c r="A28" s="37"/>
      <c r="B28" s="28"/>
      <c r="C28" s="29"/>
      <c r="D28" s="72" t="s">
        <v>39</v>
      </c>
      <c r="E28" s="72" t="s">
        <v>40</v>
      </c>
      <c r="F28" s="39"/>
      <c r="G28" s="19"/>
      <c r="H28" s="20"/>
      <c r="I28" s="34"/>
      <c r="J28" s="22"/>
      <c r="K28" s="23"/>
    </row>
    <row r="29" spans="1:11" x14ac:dyDescent="0.3">
      <c r="A29" s="37"/>
      <c r="B29" s="28" t="s">
        <v>18</v>
      </c>
      <c r="C29" s="29">
        <v>158</v>
      </c>
      <c r="D29" s="25">
        <f>8*3</f>
        <v>24</v>
      </c>
      <c r="E29" s="25">
        <v>2</v>
      </c>
      <c r="F29" s="36">
        <f t="shared" si="3"/>
        <v>184</v>
      </c>
      <c r="G29" s="19">
        <f t="shared" si="0"/>
        <v>669.78260869565213</v>
      </c>
      <c r="H29" s="20">
        <f t="shared" si="1"/>
        <v>110.21739130434781</v>
      </c>
      <c r="I29" s="34">
        <f t="shared" si="4"/>
        <v>780</v>
      </c>
      <c r="J29" s="22">
        <v>780</v>
      </c>
      <c r="K29" s="23">
        <f t="shared" si="2"/>
        <v>4.2391304347826084</v>
      </c>
    </row>
    <row r="30" spans="1:11" ht="29.95" customHeight="1" thickBot="1" x14ac:dyDescent="0.35">
      <c r="A30" s="68"/>
      <c r="B30" s="65"/>
      <c r="C30" s="64"/>
      <c r="D30" s="73" t="s">
        <v>47</v>
      </c>
      <c r="E30" s="73" t="s">
        <v>41</v>
      </c>
      <c r="F30" s="76"/>
      <c r="G30" s="77"/>
      <c r="H30" s="61"/>
      <c r="I30" s="62"/>
      <c r="J30" s="60"/>
      <c r="K30" s="63"/>
    </row>
    <row r="31" spans="1:11" ht="14.55" customHeight="1" thickTop="1" x14ac:dyDescent="0.3">
      <c r="A31" s="68"/>
      <c r="B31" s="74"/>
      <c r="C31" s="75"/>
      <c r="D31" s="75"/>
      <c r="E31" s="75"/>
      <c r="F31" s="75"/>
      <c r="G31" s="75"/>
      <c r="H31" s="75"/>
      <c r="I31" s="75"/>
      <c r="J31" s="75"/>
      <c r="K31" s="75"/>
    </row>
  </sheetData>
  <mergeCells count="6">
    <mergeCell ref="B5:K5"/>
    <mergeCell ref="B6:K6"/>
    <mergeCell ref="B7:K7"/>
    <mergeCell ref="B8:B9"/>
    <mergeCell ref="C8:C9"/>
    <mergeCell ref="D8:E8"/>
  </mergeCells>
  <pageMargins left="0.28999999999999998" right="0.2" top="0.74803149606299213" bottom="0.23" header="0.31496062992125984" footer="0.31496062992125984"/>
  <pageSetup paperSize="9" scale="6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28D04-D85B-4C28-9BE8-0F2C54E26100}">
  <dimension ref="A2:P32"/>
  <sheetViews>
    <sheetView zoomScaleNormal="100" workbookViewId="0">
      <selection activeCell="E24" sqref="E24"/>
    </sheetView>
  </sheetViews>
  <sheetFormatPr defaultRowHeight="14.4" x14ac:dyDescent="0.3"/>
  <cols>
    <col min="2" max="2" width="11.09765625" customWidth="1"/>
    <col min="3" max="11" width="15.59765625" customWidth="1"/>
    <col min="12" max="12" width="7.59765625" style="113" customWidth="1"/>
    <col min="13" max="14" width="5.8984375" style="113" customWidth="1"/>
    <col min="15" max="16" width="8.796875" style="40"/>
  </cols>
  <sheetData>
    <row r="2" spans="1:16" ht="15.55" x14ac:dyDescent="0.3">
      <c r="C2" s="1" t="s">
        <v>35</v>
      </c>
    </row>
    <row r="4" spans="1:16" ht="14.95" thickBot="1" x14ac:dyDescent="0.35"/>
    <row r="5" spans="1:16" ht="16.649999999999999" thickTop="1" thickBot="1" x14ac:dyDescent="0.35">
      <c r="B5" s="104" t="s">
        <v>28</v>
      </c>
      <c r="C5" s="105"/>
      <c r="D5" s="105"/>
      <c r="E5" s="105"/>
      <c r="F5" s="105"/>
      <c r="G5" s="105"/>
      <c r="H5" s="105"/>
      <c r="I5" s="105"/>
      <c r="J5" s="105"/>
      <c r="K5" s="106"/>
    </row>
    <row r="6" spans="1:16" ht="15.55" thickTop="1" thickBot="1" x14ac:dyDescent="0.35">
      <c r="B6" s="107" t="s">
        <v>36</v>
      </c>
      <c r="C6" s="108"/>
      <c r="D6" s="108"/>
      <c r="E6" s="108"/>
      <c r="F6" s="108"/>
      <c r="G6" s="108"/>
      <c r="H6" s="108"/>
      <c r="I6" s="108"/>
      <c r="J6" s="108"/>
      <c r="K6" s="109"/>
    </row>
    <row r="7" spans="1:16" ht="15.55" thickTop="1" thickBot="1" x14ac:dyDescent="0.35">
      <c r="B7" s="110" t="s">
        <v>31</v>
      </c>
      <c r="C7" s="111"/>
      <c r="D7" s="111"/>
      <c r="E7" s="111"/>
      <c r="F7" s="111"/>
      <c r="G7" s="111"/>
      <c r="H7" s="111"/>
      <c r="I7" s="111"/>
      <c r="J7" s="111"/>
      <c r="K7" s="112"/>
    </row>
    <row r="8" spans="1:16" ht="77.55" thickTop="1" thickBot="1" x14ac:dyDescent="0.35">
      <c r="B8" s="98" t="s">
        <v>0</v>
      </c>
      <c r="C8" s="98" t="s">
        <v>21</v>
      </c>
      <c r="D8" s="99" t="s">
        <v>1</v>
      </c>
      <c r="E8" s="99"/>
      <c r="F8" s="2" t="s">
        <v>19</v>
      </c>
      <c r="G8" s="2" t="s">
        <v>23</v>
      </c>
      <c r="H8" s="2" t="s">
        <v>22</v>
      </c>
      <c r="I8" s="7" t="s">
        <v>24</v>
      </c>
      <c r="J8" s="2" t="s">
        <v>25</v>
      </c>
      <c r="K8" s="2" t="s">
        <v>26</v>
      </c>
    </row>
    <row r="9" spans="1:16" ht="115.75" thickTop="1" thickBot="1" x14ac:dyDescent="0.35">
      <c r="A9" s="38"/>
      <c r="B9" s="99"/>
      <c r="C9" s="98"/>
      <c r="D9" s="8" t="s">
        <v>34</v>
      </c>
      <c r="E9" s="8" t="s">
        <v>27</v>
      </c>
      <c r="F9" s="6" t="s">
        <v>2</v>
      </c>
      <c r="G9" s="15" t="s">
        <v>3</v>
      </c>
      <c r="H9" s="15" t="s">
        <v>4</v>
      </c>
      <c r="I9" s="4" t="s">
        <v>5</v>
      </c>
      <c r="J9" s="15"/>
      <c r="K9" s="16" t="s">
        <v>6</v>
      </c>
    </row>
    <row r="10" spans="1:16" ht="15.55" thickTop="1" thickBot="1" x14ac:dyDescent="0.35">
      <c r="A10" s="5"/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3">
        <v>6</v>
      </c>
      <c r="H10" s="3">
        <v>7</v>
      </c>
      <c r="I10" s="3">
        <v>8</v>
      </c>
      <c r="J10" s="3">
        <v>9</v>
      </c>
      <c r="K10" s="3">
        <v>10</v>
      </c>
    </row>
    <row r="11" spans="1:16" ht="14.95" thickTop="1" x14ac:dyDescent="0.3">
      <c r="A11" s="5"/>
      <c r="B11" s="17" t="s">
        <v>7</v>
      </c>
      <c r="C11" s="10">
        <v>172</v>
      </c>
      <c r="D11" s="24">
        <v>7</v>
      </c>
      <c r="E11" s="24">
        <v>0</v>
      </c>
      <c r="F11" s="18">
        <f>C11+D11+E11</f>
        <v>179</v>
      </c>
      <c r="G11" s="19">
        <f>C11*K11</f>
        <v>749.49720670391059</v>
      </c>
      <c r="H11" s="20">
        <f>(D11+E11)*K11</f>
        <v>30.502793296089383</v>
      </c>
      <c r="I11" s="21">
        <f>G11+H11</f>
        <v>780</v>
      </c>
      <c r="J11" s="22">
        <f>'1.tabula'!J11</f>
        <v>780</v>
      </c>
      <c r="K11" s="23">
        <f>J11/F11</f>
        <v>4.3575418994413404</v>
      </c>
      <c r="M11" s="114"/>
      <c r="N11" s="114"/>
      <c r="O11" s="49">
        <f>ROUND(40/6,1)</f>
        <v>6.7</v>
      </c>
      <c r="P11" s="48">
        <f>N11-D11-E11</f>
        <v>-7</v>
      </c>
    </row>
    <row r="12" spans="1:16" x14ac:dyDescent="0.3">
      <c r="A12" s="5"/>
      <c r="B12" s="17"/>
      <c r="C12" s="10"/>
      <c r="D12" s="116" t="s">
        <v>37</v>
      </c>
      <c r="E12" s="24"/>
      <c r="F12" s="18"/>
      <c r="G12" s="19"/>
      <c r="H12" s="20"/>
      <c r="I12" s="21"/>
      <c r="J12" s="22"/>
      <c r="K12" s="23"/>
      <c r="M12" s="114"/>
      <c r="N12" s="114"/>
      <c r="O12" s="49"/>
      <c r="P12" s="48"/>
    </row>
    <row r="13" spans="1:16" x14ac:dyDescent="0.3">
      <c r="A13" s="5"/>
      <c r="B13" s="12" t="s">
        <v>8</v>
      </c>
      <c r="C13" s="11">
        <v>160</v>
      </c>
      <c r="D13" s="25">
        <v>0</v>
      </c>
      <c r="E13" s="25">
        <v>0</v>
      </c>
      <c r="F13" s="14">
        <f>C13+D13+E13</f>
        <v>160</v>
      </c>
      <c r="G13" s="19">
        <f t="shared" ref="G13:G29" si="0">C13*K13</f>
        <v>780</v>
      </c>
      <c r="H13" s="20">
        <f t="shared" ref="H13:H29" si="1">(D13+E13)*K13</f>
        <v>0</v>
      </c>
      <c r="I13" s="21">
        <f t="shared" ref="I13:I29" si="2">G13+H13</f>
        <v>780</v>
      </c>
      <c r="J13" s="22">
        <f>'1.tabula'!J13</f>
        <v>780</v>
      </c>
      <c r="K13" s="23">
        <f t="shared" ref="K13:K29" si="3">J13/F13</f>
        <v>4.875</v>
      </c>
      <c r="M13" s="114"/>
      <c r="N13" s="114"/>
      <c r="O13" s="49">
        <f t="shared" ref="O13:O29" si="4">ROUND(40/6,1)</f>
        <v>6.7</v>
      </c>
      <c r="P13" s="48">
        <f t="shared" ref="P13:P29" si="5">N13-D13-E13</f>
        <v>0</v>
      </c>
    </row>
    <row r="14" spans="1:16" x14ac:dyDescent="0.3">
      <c r="A14" s="5"/>
      <c r="B14" s="12" t="s">
        <v>9</v>
      </c>
      <c r="C14" s="11">
        <v>174</v>
      </c>
      <c r="D14" s="25">
        <v>0</v>
      </c>
      <c r="E14" s="25">
        <v>0</v>
      </c>
      <c r="F14" s="18">
        <f t="shared" ref="F14:F29" si="6">C14+D14+E14</f>
        <v>174</v>
      </c>
      <c r="G14" s="19">
        <f t="shared" si="0"/>
        <v>779.99999999999989</v>
      </c>
      <c r="H14" s="20">
        <f t="shared" si="1"/>
        <v>0</v>
      </c>
      <c r="I14" s="21">
        <f t="shared" si="2"/>
        <v>779.99999999999989</v>
      </c>
      <c r="J14" s="22">
        <f>'1.tabula'!J14</f>
        <v>780</v>
      </c>
      <c r="K14" s="23">
        <f t="shared" si="3"/>
        <v>4.4827586206896548</v>
      </c>
      <c r="M14" s="114"/>
      <c r="N14" s="114"/>
      <c r="O14" s="49">
        <f t="shared" si="4"/>
        <v>6.7</v>
      </c>
      <c r="P14" s="48">
        <f t="shared" si="5"/>
        <v>0</v>
      </c>
    </row>
    <row r="15" spans="1:16" x14ac:dyDescent="0.3">
      <c r="A15" s="69"/>
      <c r="B15" s="12"/>
      <c r="C15" s="11"/>
      <c r="D15" s="25"/>
      <c r="E15" s="25"/>
      <c r="F15" s="18"/>
      <c r="G15" s="19"/>
      <c r="H15" s="20"/>
      <c r="I15" s="21"/>
      <c r="J15" s="22"/>
      <c r="K15" s="23"/>
      <c r="M15" s="114"/>
      <c r="N15" s="114"/>
      <c r="O15" s="49"/>
      <c r="P15" s="48"/>
    </row>
    <row r="16" spans="1:16" x14ac:dyDescent="0.3">
      <c r="A16" s="37"/>
      <c r="B16" s="12" t="s">
        <v>10</v>
      </c>
      <c r="C16" s="11">
        <v>157</v>
      </c>
      <c r="D16" s="25">
        <v>14</v>
      </c>
      <c r="E16" s="25">
        <v>3</v>
      </c>
      <c r="F16" s="14">
        <f t="shared" si="6"/>
        <v>174</v>
      </c>
      <c r="G16" s="19">
        <f t="shared" si="0"/>
        <v>703.79310344827582</v>
      </c>
      <c r="H16" s="20">
        <f t="shared" si="1"/>
        <v>76.206896551724128</v>
      </c>
      <c r="I16" s="21">
        <f t="shared" si="2"/>
        <v>780</v>
      </c>
      <c r="J16" s="22">
        <f>'1.tabula'!J16</f>
        <v>780</v>
      </c>
      <c r="K16" s="23">
        <f t="shared" si="3"/>
        <v>4.4827586206896548</v>
      </c>
      <c r="M16" s="114"/>
      <c r="N16" s="114"/>
      <c r="O16" s="49">
        <f t="shared" si="4"/>
        <v>6.7</v>
      </c>
      <c r="P16" s="48">
        <f t="shared" si="5"/>
        <v>-17</v>
      </c>
    </row>
    <row r="17" spans="1:16" ht="28.8" x14ac:dyDescent="0.3">
      <c r="A17" s="37"/>
      <c r="B17" s="12"/>
      <c r="C17" s="11"/>
      <c r="D17" s="117" t="s">
        <v>49</v>
      </c>
      <c r="E17" s="89" t="s">
        <v>50</v>
      </c>
      <c r="F17" s="41"/>
      <c r="G17" s="19"/>
      <c r="H17" s="20"/>
      <c r="I17" s="21"/>
      <c r="J17" s="22"/>
      <c r="K17" s="23"/>
      <c r="M17" s="114"/>
      <c r="N17" s="114"/>
      <c r="O17" s="49"/>
      <c r="P17" s="48"/>
    </row>
    <row r="18" spans="1:16" x14ac:dyDescent="0.3">
      <c r="A18" s="37"/>
      <c r="B18" s="12" t="s">
        <v>11</v>
      </c>
      <c r="C18" s="27">
        <v>156</v>
      </c>
      <c r="D18" s="26">
        <f>7+7</f>
        <v>14</v>
      </c>
      <c r="E18" s="26">
        <v>2</v>
      </c>
      <c r="F18" s="18">
        <f t="shared" si="6"/>
        <v>172</v>
      </c>
      <c r="G18" s="19">
        <f t="shared" si="0"/>
        <v>707.44186046511629</v>
      </c>
      <c r="H18" s="20">
        <f t="shared" si="1"/>
        <v>72.558139534883722</v>
      </c>
      <c r="I18" s="21">
        <f t="shared" si="2"/>
        <v>780</v>
      </c>
      <c r="J18" s="22">
        <f>'1.tabula'!J18</f>
        <v>780</v>
      </c>
      <c r="K18" s="23">
        <f t="shared" si="3"/>
        <v>4.5348837209302326</v>
      </c>
      <c r="M18" s="114"/>
      <c r="N18" s="114"/>
      <c r="O18" s="49">
        <f t="shared" si="4"/>
        <v>6.7</v>
      </c>
      <c r="P18" s="48">
        <f t="shared" si="5"/>
        <v>-16</v>
      </c>
    </row>
    <row r="19" spans="1:16" x14ac:dyDescent="0.3">
      <c r="A19" s="37"/>
      <c r="B19" s="12"/>
      <c r="C19" s="27"/>
      <c r="D19" s="117" t="s">
        <v>44</v>
      </c>
      <c r="E19" s="89" t="s">
        <v>51</v>
      </c>
      <c r="F19" s="18"/>
      <c r="G19" s="19"/>
      <c r="H19" s="20"/>
      <c r="I19" s="21"/>
      <c r="J19" s="22"/>
      <c r="K19" s="23"/>
      <c r="M19" s="114"/>
      <c r="N19" s="114"/>
      <c r="O19" s="49"/>
      <c r="P19" s="48"/>
    </row>
    <row r="20" spans="1:16" x14ac:dyDescent="0.3">
      <c r="A20" s="37"/>
      <c r="B20" s="12" t="s">
        <v>12</v>
      </c>
      <c r="C20" s="11">
        <v>159</v>
      </c>
      <c r="D20" s="25">
        <v>14</v>
      </c>
      <c r="E20" s="25">
        <v>1</v>
      </c>
      <c r="F20" s="14">
        <f t="shared" si="6"/>
        <v>174</v>
      </c>
      <c r="G20" s="19">
        <f t="shared" si="0"/>
        <v>712.75862068965512</v>
      </c>
      <c r="H20" s="20">
        <f t="shared" si="1"/>
        <v>67.241379310344826</v>
      </c>
      <c r="I20" s="21">
        <f t="shared" si="2"/>
        <v>780</v>
      </c>
      <c r="J20" s="22">
        <f>'1.tabula'!J20</f>
        <v>780</v>
      </c>
      <c r="K20" s="23">
        <f t="shared" si="3"/>
        <v>4.4827586206896548</v>
      </c>
      <c r="M20" s="114"/>
      <c r="N20" s="114"/>
      <c r="O20" s="49">
        <f t="shared" si="4"/>
        <v>6.7</v>
      </c>
      <c r="P20" s="48">
        <f t="shared" si="5"/>
        <v>-15</v>
      </c>
    </row>
    <row r="21" spans="1:16" ht="28.8" x14ac:dyDescent="0.3">
      <c r="A21" s="70"/>
      <c r="B21" s="12"/>
      <c r="C21" s="11"/>
      <c r="D21" s="117" t="s">
        <v>38</v>
      </c>
      <c r="E21" s="89" t="s">
        <v>45</v>
      </c>
      <c r="F21" s="41"/>
      <c r="G21" s="19"/>
      <c r="H21" s="20"/>
      <c r="I21" s="21"/>
      <c r="J21" s="22"/>
      <c r="K21" s="23"/>
      <c r="M21" s="114"/>
      <c r="N21" s="114"/>
      <c r="O21" s="49"/>
      <c r="P21" s="48"/>
    </row>
    <row r="22" spans="1:16" x14ac:dyDescent="0.3">
      <c r="A22" s="37"/>
      <c r="B22" s="12" t="s">
        <v>13</v>
      </c>
      <c r="C22" s="11">
        <v>181</v>
      </c>
      <c r="D22" s="25">
        <v>0</v>
      </c>
      <c r="E22" s="25">
        <v>0</v>
      </c>
      <c r="F22" s="18">
        <f t="shared" si="6"/>
        <v>181</v>
      </c>
      <c r="G22" s="19">
        <f t="shared" si="0"/>
        <v>780</v>
      </c>
      <c r="H22" s="20">
        <f t="shared" si="1"/>
        <v>0</v>
      </c>
      <c r="I22" s="21">
        <f t="shared" si="2"/>
        <v>780</v>
      </c>
      <c r="J22" s="22">
        <f>'1.tabula'!J22</f>
        <v>780</v>
      </c>
      <c r="K22" s="23">
        <f t="shared" si="3"/>
        <v>4.3093922651933703</v>
      </c>
      <c r="M22" s="114"/>
      <c r="N22" s="114"/>
      <c r="O22" s="49">
        <f t="shared" si="4"/>
        <v>6.7</v>
      </c>
      <c r="P22" s="48">
        <f t="shared" si="5"/>
        <v>0</v>
      </c>
    </row>
    <row r="23" spans="1:16" x14ac:dyDescent="0.3">
      <c r="A23" s="37"/>
      <c r="B23" s="12" t="s">
        <v>14</v>
      </c>
      <c r="C23" s="11">
        <v>172</v>
      </c>
      <c r="D23" s="25">
        <v>0</v>
      </c>
      <c r="E23" s="25">
        <v>0</v>
      </c>
      <c r="F23" s="14">
        <f t="shared" si="6"/>
        <v>172</v>
      </c>
      <c r="G23" s="19">
        <f t="shared" si="0"/>
        <v>780</v>
      </c>
      <c r="H23" s="20">
        <f t="shared" si="1"/>
        <v>0</v>
      </c>
      <c r="I23" s="21">
        <f t="shared" si="2"/>
        <v>780</v>
      </c>
      <c r="J23" s="22">
        <f>'1.tabula'!J23</f>
        <v>780</v>
      </c>
      <c r="K23" s="23">
        <f t="shared" si="3"/>
        <v>4.5348837209302326</v>
      </c>
      <c r="M23" s="114"/>
      <c r="N23" s="114"/>
      <c r="O23" s="49">
        <f t="shared" si="4"/>
        <v>6.7</v>
      </c>
      <c r="P23" s="48">
        <f t="shared" si="5"/>
        <v>0</v>
      </c>
    </row>
    <row r="24" spans="1:16" x14ac:dyDescent="0.3">
      <c r="A24" s="37"/>
      <c r="B24" s="12" t="s">
        <v>15</v>
      </c>
      <c r="C24" s="11">
        <v>174</v>
      </c>
      <c r="D24" s="25">
        <v>0</v>
      </c>
      <c r="E24" s="25">
        <v>0</v>
      </c>
      <c r="F24" s="18">
        <f t="shared" si="6"/>
        <v>174</v>
      </c>
      <c r="G24" s="19">
        <f t="shared" si="0"/>
        <v>779.99999999999989</v>
      </c>
      <c r="H24" s="20">
        <f t="shared" si="1"/>
        <v>0</v>
      </c>
      <c r="I24" s="21">
        <f t="shared" si="2"/>
        <v>779.99999999999989</v>
      </c>
      <c r="J24" s="22">
        <f>'1.tabula'!J24</f>
        <v>780</v>
      </c>
      <c r="K24" s="23">
        <f t="shared" si="3"/>
        <v>4.4827586206896548</v>
      </c>
      <c r="M24" s="114"/>
      <c r="N24" s="114"/>
      <c r="O24" s="49">
        <f t="shared" si="4"/>
        <v>6.7</v>
      </c>
      <c r="P24" s="48">
        <f t="shared" si="5"/>
        <v>0</v>
      </c>
    </row>
    <row r="25" spans="1:16" x14ac:dyDescent="0.3">
      <c r="A25" s="70"/>
      <c r="B25" s="12"/>
      <c r="C25" s="11"/>
      <c r="D25" s="25"/>
      <c r="E25" s="25"/>
      <c r="F25" s="18"/>
      <c r="G25" s="19"/>
      <c r="H25" s="20"/>
      <c r="I25" s="21"/>
      <c r="J25" s="22"/>
      <c r="K25" s="23"/>
      <c r="M25" s="114"/>
      <c r="N25" s="114"/>
      <c r="O25" s="49"/>
      <c r="P25" s="48"/>
    </row>
    <row r="26" spans="1:16" x14ac:dyDescent="0.3">
      <c r="A26" s="37"/>
      <c r="B26" s="12" t="s">
        <v>16</v>
      </c>
      <c r="C26" s="11">
        <v>179</v>
      </c>
      <c r="D26" s="25">
        <v>0</v>
      </c>
      <c r="E26" s="25">
        <v>0</v>
      </c>
      <c r="F26" s="14">
        <f t="shared" si="6"/>
        <v>179</v>
      </c>
      <c r="G26" s="19">
        <f t="shared" si="0"/>
        <v>779.99999999999989</v>
      </c>
      <c r="H26" s="20">
        <f t="shared" si="1"/>
        <v>0</v>
      </c>
      <c r="I26" s="21">
        <f t="shared" si="2"/>
        <v>779.99999999999989</v>
      </c>
      <c r="J26" s="22">
        <f>'1.tabula'!J26</f>
        <v>780</v>
      </c>
      <c r="K26" s="23">
        <f t="shared" si="3"/>
        <v>4.3575418994413404</v>
      </c>
      <c r="M26" s="114"/>
      <c r="N26" s="114"/>
      <c r="O26" s="49">
        <f t="shared" si="4"/>
        <v>6.7</v>
      </c>
      <c r="P26" s="48">
        <f t="shared" si="5"/>
        <v>0</v>
      </c>
    </row>
    <row r="27" spans="1:16" x14ac:dyDescent="0.3">
      <c r="A27" s="37"/>
      <c r="B27" s="12" t="s">
        <v>17</v>
      </c>
      <c r="C27" s="11">
        <v>159</v>
      </c>
      <c r="D27" s="25">
        <v>7</v>
      </c>
      <c r="E27" s="25">
        <v>1</v>
      </c>
      <c r="F27" s="18">
        <f t="shared" si="6"/>
        <v>167</v>
      </c>
      <c r="G27" s="19">
        <f t="shared" si="0"/>
        <v>742.6347305389221</v>
      </c>
      <c r="H27" s="20">
        <f t="shared" si="1"/>
        <v>37.365269461077844</v>
      </c>
      <c r="I27" s="21">
        <f t="shared" si="2"/>
        <v>780</v>
      </c>
      <c r="J27" s="22">
        <f>'1.tabula'!J27</f>
        <v>780</v>
      </c>
      <c r="K27" s="23">
        <f t="shared" si="3"/>
        <v>4.6706586826347305</v>
      </c>
      <c r="M27" s="114"/>
      <c r="N27" s="114"/>
      <c r="O27" s="49">
        <f t="shared" si="4"/>
        <v>6.7</v>
      </c>
      <c r="P27" s="48">
        <f t="shared" si="5"/>
        <v>-8</v>
      </c>
    </row>
    <row r="28" spans="1:16" x14ac:dyDescent="0.3">
      <c r="A28" s="37"/>
      <c r="B28" s="28"/>
      <c r="C28" s="29"/>
      <c r="D28" s="116" t="s">
        <v>39</v>
      </c>
      <c r="E28" s="116" t="s">
        <v>40</v>
      </c>
      <c r="F28" s="42"/>
      <c r="G28" s="43"/>
      <c r="H28" s="44"/>
      <c r="I28" s="45"/>
      <c r="J28" s="22"/>
      <c r="K28" s="46"/>
      <c r="M28" s="114"/>
      <c r="N28" s="114"/>
      <c r="O28" s="49"/>
      <c r="P28" s="48"/>
    </row>
    <row r="29" spans="1:16" x14ac:dyDescent="0.3">
      <c r="A29" s="37"/>
      <c r="B29" s="28" t="s">
        <v>18</v>
      </c>
      <c r="C29" s="29">
        <v>153</v>
      </c>
      <c r="D29" s="30">
        <f>3*7+5</f>
        <v>26</v>
      </c>
      <c r="E29" s="30">
        <v>2</v>
      </c>
      <c r="F29" s="31">
        <f t="shared" si="6"/>
        <v>181</v>
      </c>
      <c r="G29" s="32">
        <f t="shared" si="0"/>
        <v>659.33701657458562</v>
      </c>
      <c r="H29" s="33">
        <f t="shared" si="1"/>
        <v>120.66298342541437</v>
      </c>
      <c r="I29" s="34">
        <f t="shared" si="2"/>
        <v>780</v>
      </c>
      <c r="J29" s="59">
        <f>'1.tabula'!J29</f>
        <v>780</v>
      </c>
      <c r="K29" s="35">
        <f t="shared" si="3"/>
        <v>4.3093922651933703</v>
      </c>
      <c r="M29" s="114"/>
      <c r="N29" s="114"/>
      <c r="O29" s="49">
        <f t="shared" si="4"/>
        <v>6.7</v>
      </c>
      <c r="P29" s="48">
        <f t="shared" si="5"/>
        <v>-28</v>
      </c>
    </row>
    <row r="30" spans="1:16" ht="29.35" thickBot="1" x14ac:dyDescent="0.35">
      <c r="A30" s="68"/>
      <c r="B30" s="65"/>
      <c r="C30" s="64"/>
      <c r="D30" s="73" t="s">
        <v>52</v>
      </c>
      <c r="E30" s="73" t="s">
        <v>46</v>
      </c>
      <c r="F30" s="67"/>
      <c r="G30" s="66"/>
      <c r="H30" s="61"/>
      <c r="I30" s="62"/>
      <c r="J30" s="60"/>
      <c r="K30" s="63"/>
      <c r="M30" s="114"/>
      <c r="N30" s="114"/>
      <c r="O30" s="48"/>
      <c r="P30" s="48"/>
    </row>
    <row r="31" spans="1:16" ht="15.55" thickTop="1" thickBot="1" x14ac:dyDescent="0.35">
      <c r="A31" s="68"/>
      <c r="B31" s="100"/>
      <c r="C31" s="101"/>
      <c r="D31" s="101"/>
      <c r="E31" s="101"/>
      <c r="F31" s="101"/>
      <c r="G31" s="101"/>
      <c r="H31" s="101"/>
      <c r="I31" s="101"/>
      <c r="J31" s="101"/>
      <c r="K31" s="101"/>
    </row>
    <row r="32" spans="1:16" x14ac:dyDescent="0.3">
      <c r="B32" s="102"/>
      <c r="C32" s="103"/>
      <c r="D32" s="103"/>
      <c r="E32" s="103"/>
      <c r="F32" s="103"/>
      <c r="G32" s="103"/>
      <c r="H32" s="103"/>
      <c r="I32" s="103"/>
      <c r="J32" s="103"/>
      <c r="K32" s="103"/>
    </row>
  </sheetData>
  <mergeCells count="8">
    <mergeCell ref="B31:K31"/>
    <mergeCell ref="B32:K32"/>
    <mergeCell ref="B5:K5"/>
    <mergeCell ref="B6:K6"/>
    <mergeCell ref="B7:K7"/>
    <mergeCell ref="B8:B9"/>
    <mergeCell ref="C8:C9"/>
    <mergeCell ref="D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A65F-1DFD-4399-A502-7DC8036CE149}">
  <dimension ref="A2:K31"/>
  <sheetViews>
    <sheetView topLeftCell="A13" workbookViewId="0">
      <selection activeCell="E20" sqref="E20"/>
    </sheetView>
  </sheetViews>
  <sheetFormatPr defaultRowHeight="14.4" x14ac:dyDescent="0.3"/>
  <cols>
    <col min="2" max="2" width="11.09765625" customWidth="1"/>
    <col min="3" max="11" width="15.59765625" customWidth="1"/>
  </cols>
  <sheetData>
    <row r="2" spans="1:11" ht="15.55" x14ac:dyDescent="0.3">
      <c r="C2" s="1" t="s">
        <v>35</v>
      </c>
    </row>
    <row r="4" spans="1:11" ht="14.95" thickBot="1" x14ac:dyDescent="0.35"/>
    <row r="5" spans="1:11" ht="32" customHeight="1" thickTop="1" thickBot="1" x14ac:dyDescent="0.35">
      <c r="B5" s="104" t="s">
        <v>29</v>
      </c>
      <c r="C5" s="105"/>
      <c r="D5" s="105"/>
      <c r="E5" s="105"/>
      <c r="F5" s="105"/>
      <c r="G5" s="105"/>
      <c r="H5" s="105"/>
      <c r="I5" s="105"/>
      <c r="J5" s="105"/>
      <c r="K5" s="106"/>
    </row>
    <row r="6" spans="1:11" ht="15.55" customHeight="1" thickTop="1" thickBot="1" x14ac:dyDescent="0.35">
      <c r="B6" s="107" t="s">
        <v>48</v>
      </c>
      <c r="C6" s="108"/>
      <c r="D6" s="108"/>
      <c r="E6" s="108"/>
      <c r="F6" s="108"/>
      <c r="G6" s="108"/>
      <c r="H6" s="108"/>
      <c r="I6" s="108"/>
      <c r="J6" s="108"/>
      <c r="K6" s="109"/>
    </row>
    <row r="7" spans="1:11" ht="15.55" customHeight="1" thickTop="1" thickBot="1" x14ac:dyDescent="0.35">
      <c r="B7" s="110" t="s">
        <v>32</v>
      </c>
      <c r="C7" s="111"/>
      <c r="D7" s="111"/>
      <c r="E7" s="111"/>
      <c r="F7" s="111"/>
      <c r="G7" s="111"/>
      <c r="H7" s="111"/>
      <c r="I7" s="111"/>
      <c r="J7" s="111"/>
      <c r="K7" s="112"/>
    </row>
    <row r="8" spans="1:11" ht="77.55" thickTop="1" thickBot="1" x14ac:dyDescent="0.35">
      <c r="B8" s="98" t="s">
        <v>0</v>
      </c>
      <c r="C8" s="98" t="s">
        <v>21</v>
      </c>
      <c r="D8" s="99" t="s">
        <v>1</v>
      </c>
      <c r="E8" s="99"/>
      <c r="F8" s="2" t="s">
        <v>19</v>
      </c>
      <c r="G8" s="2" t="s">
        <v>23</v>
      </c>
      <c r="H8" s="2" t="s">
        <v>22</v>
      </c>
      <c r="I8" s="7" t="s">
        <v>24</v>
      </c>
      <c r="J8" s="2" t="s">
        <v>25</v>
      </c>
      <c r="K8" s="2" t="s">
        <v>26</v>
      </c>
    </row>
    <row r="9" spans="1:11" ht="115.75" thickTop="1" thickBot="1" x14ac:dyDescent="0.35">
      <c r="A9" s="38"/>
      <c r="B9" s="99"/>
      <c r="C9" s="98"/>
      <c r="D9" s="8" t="s">
        <v>34</v>
      </c>
      <c r="E9" s="8" t="s">
        <v>27</v>
      </c>
      <c r="F9" s="6" t="s">
        <v>2</v>
      </c>
      <c r="G9" s="15" t="s">
        <v>3</v>
      </c>
      <c r="H9" s="15" t="s">
        <v>4</v>
      </c>
      <c r="I9" s="4" t="s">
        <v>5</v>
      </c>
      <c r="J9" s="15"/>
      <c r="K9" s="16" t="s">
        <v>6</v>
      </c>
    </row>
    <row r="10" spans="1:11" ht="15.55" thickTop="1" thickBot="1" x14ac:dyDescent="0.35">
      <c r="A10" s="5"/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3">
        <v>6</v>
      </c>
      <c r="H10" s="3">
        <v>7</v>
      </c>
      <c r="I10" s="3">
        <v>8</v>
      </c>
      <c r="J10" s="3">
        <v>9</v>
      </c>
      <c r="K10" s="3">
        <v>10</v>
      </c>
    </row>
    <row r="11" spans="1:11" ht="14.95" thickTop="1" x14ac:dyDescent="0.3">
      <c r="A11" s="5"/>
      <c r="B11" s="17" t="s">
        <v>7</v>
      </c>
      <c r="C11" s="10">
        <v>147</v>
      </c>
      <c r="D11" s="57">
        <v>7</v>
      </c>
      <c r="E11" s="57">
        <v>0</v>
      </c>
      <c r="F11" s="18">
        <f>C11+D11+E11</f>
        <v>154</v>
      </c>
      <c r="G11" s="19">
        <f>C11*K11</f>
        <v>744.5454545454545</v>
      </c>
      <c r="H11" s="20">
        <f>(D11+E11)*K11</f>
        <v>35.454545454545453</v>
      </c>
      <c r="I11" s="21">
        <f>G11+H11</f>
        <v>780</v>
      </c>
      <c r="J11" s="22">
        <f>'1.tabula'!J11</f>
        <v>780</v>
      </c>
      <c r="K11" s="23">
        <f>J11/F11</f>
        <v>5.0649350649350646</v>
      </c>
    </row>
    <row r="12" spans="1:11" x14ac:dyDescent="0.3">
      <c r="A12" s="5"/>
      <c r="B12" s="17"/>
      <c r="C12" s="51"/>
      <c r="D12" s="72" t="s">
        <v>37</v>
      </c>
      <c r="E12" s="25"/>
      <c r="F12" s="54"/>
      <c r="G12" s="19"/>
      <c r="H12" s="20"/>
      <c r="I12" s="21"/>
      <c r="J12" s="22"/>
      <c r="K12" s="23"/>
    </row>
    <row r="13" spans="1:11" x14ac:dyDescent="0.3">
      <c r="A13" s="5"/>
      <c r="B13" s="12" t="s">
        <v>8</v>
      </c>
      <c r="C13" s="52">
        <v>140</v>
      </c>
      <c r="D13" s="25">
        <v>0</v>
      </c>
      <c r="E13" s="25">
        <v>0</v>
      </c>
      <c r="F13" s="55">
        <f>C13+D13+E13</f>
        <v>140</v>
      </c>
      <c r="G13" s="19">
        <f t="shared" ref="G13:G29" si="0">C13*K13</f>
        <v>780</v>
      </c>
      <c r="H13" s="20">
        <f t="shared" ref="H13:H29" si="1">(D13+E13)*K13</f>
        <v>0</v>
      </c>
      <c r="I13" s="21">
        <f t="shared" ref="I13:I29" si="2">G13+H13</f>
        <v>780</v>
      </c>
      <c r="J13" s="22">
        <f>'1.tabula'!J13</f>
        <v>780</v>
      </c>
      <c r="K13" s="23">
        <f t="shared" ref="K13:K29" si="3">J13/F13</f>
        <v>5.5714285714285712</v>
      </c>
    </row>
    <row r="14" spans="1:11" ht="13.85" customHeight="1" x14ac:dyDescent="0.3">
      <c r="A14" s="5"/>
      <c r="B14" s="12" t="s">
        <v>9</v>
      </c>
      <c r="C14" s="52">
        <v>154</v>
      </c>
      <c r="D14" s="25">
        <v>0</v>
      </c>
      <c r="E14" s="25">
        <v>0</v>
      </c>
      <c r="F14" s="54">
        <f t="shared" ref="F14:F29" si="4">C14+D14+E14</f>
        <v>154</v>
      </c>
      <c r="G14" s="19">
        <f t="shared" si="0"/>
        <v>780</v>
      </c>
      <c r="H14" s="20">
        <f t="shared" si="1"/>
        <v>0</v>
      </c>
      <c r="I14" s="21">
        <f t="shared" si="2"/>
        <v>780</v>
      </c>
      <c r="J14" s="22">
        <f>'1.tabula'!J14</f>
        <v>780</v>
      </c>
      <c r="K14" s="23">
        <f t="shared" si="3"/>
        <v>5.0649350649350646</v>
      </c>
    </row>
    <row r="15" spans="1:11" ht="13.85" customHeight="1" x14ac:dyDescent="0.3">
      <c r="A15" s="69"/>
      <c r="B15" s="12"/>
      <c r="C15" s="52"/>
      <c r="D15" s="25"/>
      <c r="E15" s="25"/>
      <c r="F15" s="54"/>
      <c r="G15" s="19"/>
      <c r="H15" s="20"/>
      <c r="I15" s="21"/>
      <c r="J15" s="22"/>
      <c r="K15" s="23"/>
    </row>
    <row r="16" spans="1:11" x14ac:dyDescent="0.3">
      <c r="A16" s="37"/>
      <c r="B16" s="12" t="s">
        <v>10</v>
      </c>
      <c r="C16" s="52">
        <v>138</v>
      </c>
      <c r="D16" s="25">
        <v>14</v>
      </c>
      <c r="E16" s="25">
        <v>2</v>
      </c>
      <c r="F16" s="55">
        <f t="shared" si="4"/>
        <v>154</v>
      </c>
      <c r="G16" s="19">
        <f t="shared" si="0"/>
        <v>698.96103896103887</v>
      </c>
      <c r="H16" s="20">
        <f t="shared" si="1"/>
        <v>81.038961038961034</v>
      </c>
      <c r="I16" s="21">
        <f t="shared" si="2"/>
        <v>779.99999999999989</v>
      </c>
      <c r="J16" s="22">
        <f>'1.tabula'!J16</f>
        <v>780</v>
      </c>
      <c r="K16" s="23">
        <f t="shared" si="3"/>
        <v>5.0649350649350646</v>
      </c>
    </row>
    <row r="17" spans="1:11" x14ac:dyDescent="0.3">
      <c r="A17" s="37"/>
      <c r="B17" s="12"/>
      <c r="C17" s="52"/>
      <c r="D17" s="72" t="s">
        <v>42</v>
      </c>
      <c r="E17" s="72" t="s">
        <v>43</v>
      </c>
      <c r="F17" s="47"/>
      <c r="G17" s="19"/>
      <c r="H17" s="20"/>
      <c r="I17" s="21"/>
      <c r="J17" s="22"/>
      <c r="K17" s="23"/>
    </row>
    <row r="18" spans="1:11" x14ac:dyDescent="0.3">
      <c r="A18" s="37"/>
      <c r="B18" s="12" t="s">
        <v>11</v>
      </c>
      <c r="C18" s="52">
        <v>133</v>
      </c>
      <c r="D18" s="25">
        <f>7+7</f>
        <v>14</v>
      </c>
      <c r="E18" s="25">
        <v>0</v>
      </c>
      <c r="F18" s="54">
        <f t="shared" si="4"/>
        <v>147</v>
      </c>
      <c r="G18" s="19">
        <f t="shared" si="0"/>
        <v>705.71428571428567</v>
      </c>
      <c r="H18" s="20">
        <f t="shared" si="1"/>
        <v>74.285714285714278</v>
      </c>
      <c r="I18" s="21">
        <f t="shared" si="2"/>
        <v>780</v>
      </c>
      <c r="J18" s="22">
        <f>'1.tabula'!J18</f>
        <v>780</v>
      </c>
      <c r="K18" s="23">
        <f t="shared" si="3"/>
        <v>5.3061224489795915</v>
      </c>
    </row>
    <row r="19" spans="1:11" x14ac:dyDescent="0.3">
      <c r="A19" s="37"/>
      <c r="B19" s="12"/>
      <c r="C19" s="52"/>
      <c r="D19" s="72" t="s">
        <v>44</v>
      </c>
      <c r="E19" s="25"/>
      <c r="F19" s="54"/>
      <c r="G19" s="19"/>
      <c r="H19" s="20"/>
      <c r="I19" s="21"/>
      <c r="J19" s="22"/>
      <c r="K19" s="23"/>
    </row>
    <row r="20" spans="1:11" x14ac:dyDescent="0.3">
      <c r="A20" s="37"/>
      <c r="B20" s="12" t="s">
        <v>12</v>
      </c>
      <c r="C20" s="52">
        <v>139</v>
      </c>
      <c r="D20" s="25">
        <v>14</v>
      </c>
      <c r="E20" s="25">
        <v>1</v>
      </c>
      <c r="F20" s="55">
        <f t="shared" si="4"/>
        <v>154</v>
      </c>
      <c r="G20" s="19">
        <f t="shared" si="0"/>
        <v>704.02597402597394</v>
      </c>
      <c r="H20" s="20">
        <f t="shared" si="1"/>
        <v>75.974025974025963</v>
      </c>
      <c r="I20" s="21">
        <f t="shared" si="2"/>
        <v>779.99999999999989</v>
      </c>
      <c r="J20" s="22">
        <f>'1.tabula'!J20</f>
        <v>780</v>
      </c>
      <c r="K20" s="23">
        <f t="shared" si="3"/>
        <v>5.0649350649350646</v>
      </c>
    </row>
    <row r="21" spans="1:11" x14ac:dyDescent="0.3">
      <c r="A21" s="70"/>
      <c r="B21" s="12"/>
      <c r="C21" s="52"/>
      <c r="D21" s="72" t="s">
        <v>38</v>
      </c>
      <c r="E21" s="72" t="s">
        <v>45</v>
      </c>
      <c r="F21" s="47"/>
      <c r="G21" s="19"/>
      <c r="H21" s="20"/>
      <c r="I21" s="21"/>
      <c r="J21" s="22"/>
      <c r="K21" s="23"/>
    </row>
    <row r="22" spans="1:11" x14ac:dyDescent="0.3">
      <c r="A22" s="37"/>
      <c r="B22" s="12" t="s">
        <v>13</v>
      </c>
      <c r="C22" s="52">
        <v>161</v>
      </c>
      <c r="D22" s="25">
        <v>0</v>
      </c>
      <c r="E22" s="25">
        <v>0</v>
      </c>
      <c r="F22" s="54">
        <f t="shared" si="4"/>
        <v>161</v>
      </c>
      <c r="G22" s="19">
        <f t="shared" si="0"/>
        <v>780</v>
      </c>
      <c r="H22" s="20">
        <f t="shared" si="1"/>
        <v>0</v>
      </c>
      <c r="I22" s="21">
        <f t="shared" si="2"/>
        <v>780</v>
      </c>
      <c r="J22" s="22">
        <f>'1.tabula'!J22</f>
        <v>780</v>
      </c>
      <c r="K22" s="23">
        <f t="shared" si="3"/>
        <v>4.8447204968944098</v>
      </c>
    </row>
    <row r="23" spans="1:11" x14ac:dyDescent="0.3">
      <c r="A23" s="37"/>
      <c r="B23" s="12" t="s">
        <v>14</v>
      </c>
      <c r="C23" s="52">
        <v>147</v>
      </c>
      <c r="D23" s="25">
        <v>0</v>
      </c>
      <c r="E23" s="25">
        <v>0</v>
      </c>
      <c r="F23" s="55">
        <f t="shared" si="4"/>
        <v>147</v>
      </c>
      <c r="G23" s="19">
        <f t="shared" si="0"/>
        <v>780</v>
      </c>
      <c r="H23" s="20">
        <f t="shared" si="1"/>
        <v>0</v>
      </c>
      <c r="I23" s="21">
        <f t="shared" si="2"/>
        <v>780</v>
      </c>
      <c r="J23" s="22">
        <f>'1.tabula'!J23</f>
        <v>780</v>
      </c>
      <c r="K23" s="23">
        <f t="shared" si="3"/>
        <v>5.3061224489795915</v>
      </c>
    </row>
    <row r="24" spans="1:11" x14ac:dyDescent="0.3">
      <c r="A24" s="37"/>
      <c r="B24" s="12" t="s">
        <v>15</v>
      </c>
      <c r="C24" s="52">
        <v>154</v>
      </c>
      <c r="D24" s="25">
        <v>0</v>
      </c>
      <c r="E24" s="25">
        <v>0</v>
      </c>
      <c r="F24" s="54">
        <f t="shared" si="4"/>
        <v>154</v>
      </c>
      <c r="G24" s="19">
        <f t="shared" si="0"/>
        <v>780</v>
      </c>
      <c r="H24" s="20">
        <f t="shared" si="1"/>
        <v>0</v>
      </c>
      <c r="I24" s="21">
        <f t="shared" si="2"/>
        <v>780</v>
      </c>
      <c r="J24" s="22">
        <f>'1.tabula'!J24</f>
        <v>780</v>
      </c>
      <c r="K24" s="23">
        <f t="shared" si="3"/>
        <v>5.0649350649350646</v>
      </c>
    </row>
    <row r="25" spans="1:11" x14ac:dyDescent="0.3">
      <c r="A25" s="70"/>
      <c r="B25" s="12"/>
      <c r="C25" s="52"/>
      <c r="D25" s="25"/>
      <c r="E25" s="25"/>
      <c r="F25" s="54"/>
      <c r="G25" s="19"/>
      <c r="H25" s="20"/>
      <c r="I25" s="21"/>
      <c r="J25" s="22"/>
      <c r="K25" s="23"/>
    </row>
    <row r="26" spans="1:11" x14ac:dyDescent="0.3">
      <c r="A26" s="37"/>
      <c r="B26" s="12" t="s">
        <v>16</v>
      </c>
      <c r="C26" s="52">
        <v>154</v>
      </c>
      <c r="D26" s="25">
        <v>0</v>
      </c>
      <c r="E26" s="25">
        <v>0</v>
      </c>
      <c r="F26" s="55">
        <f t="shared" si="4"/>
        <v>154</v>
      </c>
      <c r="G26" s="19">
        <f t="shared" si="0"/>
        <v>780</v>
      </c>
      <c r="H26" s="20">
        <f t="shared" si="1"/>
        <v>0</v>
      </c>
      <c r="I26" s="21">
        <f t="shared" si="2"/>
        <v>780</v>
      </c>
      <c r="J26" s="22">
        <f>'1.tabula'!J26</f>
        <v>780</v>
      </c>
      <c r="K26" s="23">
        <f t="shared" si="3"/>
        <v>5.0649350649350646</v>
      </c>
    </row>
    <row r="27" spans="1:11" x14ac:dyDescent="0.3">
      <c r="A27" s="37"/>
      <c r="B27" s="12" t="s">
        <v>17</v>
      </c>
      <c r="C27" s="52">
        <v>139</v>
      </c>
      <c r="D27" s="25">
        <v>7</v>
      </c>
      <c r="E27" s="25">
        <v>1</v>
      </c>
      <c r="F27" s="54">
        <f t="shared" si="4"/>
        <v>147</v>
      </c>
      <c r="G27" s="19">
        <f t="shared" si="0"/>
        <v>737.55102040816325</v>
      </c>
      <c r="H27" s="20">
        <f t="shared" si="1"/>
        <v>42.448979591836732</v>
      </c>
      <c r="I27" s="21">
        <f t="shared" si="2"/>
        <v>780</v>
      </c>
      <c r="J27" s="22">
        <f>'1.tabula'!J27</f>
        <v>780</v>
      </c>
      <c r="K27" s="23">
        <f t="shared" si="3"/>
        <v>5.3061224489795915</v>
      </c>
    </row>
    <row r="28" spans="1:11" x14ac:dyDescent="0.3">
      <c r="A28" s="37"/>
      <c r="B28" s="28"/>
      <c r="C28" s="53"/>
      <c r="D28" s="72" t="s">
        <v>39</v>
      </c>
      <c r="E28" s="72" t="s">
        <v>40</v>
      </c>
      <c r="F28" s="56"/>
      <c r="G28" s="43"/>
      <c r="H28" s="44"/>
      <c r="I28" s="45"/>
      <c r="J28" s="22"/>
      <c r="K28" s="46"/>
    </row>
    <row r="29" spans="1:11" x14ac:dyDescent="0.3">
      <c r="A29" s="37"/>
      <c r="B29" s="28" t="s">
        <v>18</v>
      </c>
      <c r="C29" s="29">
        <v>138</v>
      </c>
      <c r="D29" s="25">
        <f>3*7</f>
        <v>21</v>
      </c>
      <c r="E29" s="25">
        <v>2</v>
      </c>
      <c r="F29" s="31">
        <f t="shared" si="4"/>
        <v>161</v>
      </c>
      <c r="G29" s="32">
        <f t="shared" si="0"/>
        <v>668.57142857142856</v>
      </c>
      <c r="H29" s="33">
        <f t="shared" si="1"/>
        <v>111.42857142857143</v>
      </c>
      <c r="I29" s="34">
        <f t="shared" si="2"/>
        <v>780</v>
      </c>
      <c r="J29" s="22">
        <f>'1.tabula'!J29</f>
        <v>780</v>
      </c>
      <c r="K29" s="35">
        <f t="shared" si="3"/>
        <v>4.8447204968944098</v>
      </c>
    </row>
    <row r="30" spans="1:11" ht="29.95" thickBot="1" x14ac:dyDescent="0.4">
      <c r="A30" s="68"/>
      <c r="B30" s="80"/>
      <c r="C30" s="81"/>
      <c r="D30" s="82" t="s">
        <v>47</v>
      </c>
      <c r="E30" s="82" t="s">
        <v>46</v>
      </c>
      <c r="F30" s="83"/>
      <c r="G30" s="84"/>
      <c r="H30" s="85"/>
      <c r="I30" s="86"/>
      <c r="J30" s="87"/>
      <c r="K30" s="88"/>
    </row>
    <row r="31" spans="1:11" s="71" customFormat="1" x14ac:dyDescent="0.3">
      <c r="A31" s="68"/>
      <c r="J31" s="79"/>
      <c r="K31" s="78"/>
    </row>
  </sheetData>
  <mergeCells count="6">
    <mergeCell ref="B5:K5"/>
    <mergeCell ref="B6:K6"/>
    <mergeCell ref="B7:K7"/>
    <mergeCell ref="B8:B9"/>
    <mergeCell ref="C8:C9"/>
    <mergeCell ref="D8:E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CC6C-66C2-4A50-94F5-84FAFB1500F9}">
  <dimension ref="A2:Q33"/>
  <sheetViews>
    <sheetView topLeftCell="A10" zoomScale="90" zoomScaleNormal="90" workbookViewId="0">
      <selection activeCell="F35" sqref="F35"/>
    </sheetView>
  </sheetViews>
  <sheetFormatPr defaultRowHeight="14.4" x14ac:dyDescent="0.3"/>
  <cols>
    <col min="2" max="2" width="11.09765625" customWidth="1"/>
    <col min="3" max="3" width="15.59765625" customWidth="1"/>
    <col min="4" max="4" width="16.69921875" customWidth="1"/>
    <col min="5" max="11" width="15.59765625" customWidth="1"/>
    <col min="12" max="12" width="11" style="113" customWidth="1"/>
    <col min="13" max="16" width="8.796875" style="113"/>
    <col min="17" max="17" width="8.796875" style="40"/>
  </cols>
  <sheetData>
    <row r="2" spans="1:16" ht="15.55" x14ac:dyDescent="0.3">
      <c r="C2" s="1" t="s">
        <v>35</v>
      </c>
    </row>
    <row r="4" spans="1:16" ht="14.95" thickBot="1" x14ac:dyDescent="0.35"/>
    <row r="5" spans="1:16" ht="28.95" customHeight="1" thickTop="1" thickBot="1" x14ac:dyDescent="0.35">
      <c r="B5" s="104" t="s">
        <v>30</v>
      </c>
      <c r="C5" s="105"/>
      <c r="D5" s="105"/>
      <c r="E5" s="105"/>
      <c r="F5" s="105"/>
      <c r="G5" s="105"/>
      <c r="H5" s="105"/>
      <c r="I5" s="105"/>
      <c r="J5" s="105"/>
      <c r="K5" s="106"/>
    </row>
    <row r="6" spans="1:16" ht="15.55" thickTop="1" thickBot="1" x14ac:dyDescent="0.35">
      <c r="B6" s="107" t="s">
        <v>36</v>
      </c>
      <c r="C6" s="108"/>
      <c r="D6" s="108"/>
      <c r="E6" s="108"/>
      <c r="F6" s="108"/>
      <c r="G6" s="108"/>
      <c r="H6" s="108"/>
      <c r="I6" s="108"/>
      <c r="J6" s="108"/>
      <c r="K6" s="109"/>
    </row>
    <row r="7" spans="1:16" ht="15.55" thickTop="1" thickBot="1" x14ac:dyDescent="0.35">
      <c r="B7" s="110" t="s">
        <v>32</v>
      </c>
      <c r="C7" s="111"/>
      <c r="D7" s="111"/>
      <c r="E7" s="111"/>
      <c r="F7" s="111"/>
      <c r="G7" s="111"/>
      <c r="H7" s="111"/>
      <c r="I7" s="111"/>
      <c r="J7" s="111"/>
      <c r="K7" s="112"/>
    </row>
    <row r="8" spans="1:16" ht="77.55" thickTop="1" thickBot="1" x14ac:dyDescent="0.35">
      <c r="B8" s="98" t="s">
        <v>0</v>
      </c>
      <c r="C8" s="98" t="s">
        <v>21</v>
      </c>
      <c r="D8" s="99" t="s">
        <v>1</v>
      </c>
      <c r="E8" s="99"/>
      <c r="F8" s="2" t="s">
        <v>19</v>
      </c>
      <c r="G8" s="2" t="s">
        <v>23</v>
      </c>
      <c r="H8" s="2" t="s">
        <v>22</v>
      </c>
      <c r="I8" s="7" t="s">
        <v>24</v>
      </c>
      <c r="J8" s="2" t="s">
        <v>25</v>
      </c>
      <c r="K8" s="2" t="s">
        <v>26</v>
      </c>
    </row>
    <row r="9" spans="1:16" ht="115.75" thickTop="1" thickBot="1" x14ac:dyDescent="0.35">
      <c r="A9" s="38"/>
      <c r="B9" s="99"/>
      <c r="C9" s="98"/>
      <c r="D9" s="8" t="s">
        <v>34</v>
      </c>
      <c r="E9" s="8" t="s">
        <v>27</v>
      </c>
      <c r="F9" s="6" t="s">
        <v>2</v>
      </c>
      <c r="G9" s="15" t="s">
        <v>3</v>
      </c>
      <c r="H9" s="15" t="s">
        <v>4</v>
      </c>
      <c r="I9" s="4" t="s">
        <v>5</v>
      </c>
      <c r="J9" s="15"/>
      <c r="K9" s="16" t="s">
        <v>6</v>
      </c>
    </row>
    <row r="10" spans="1:16" ht="15.55" thickTop="1" thickBot="1" x14ac:dyDescent="0.35">
      <c r="A10" s="5"/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3">
        <v>6</v>
      </c>
      <c r="H10" s="3">
        <v>7</v>
      </c>
      <c r="I10" s="3">
        <v>8</v>
      </c>
      <c r="J10" s="3">
        <v>9</v>
      </c>
      <c r="K10" s="3">
        <v>10</v>
      </c>
    </row>
    <row r="11" spans="1:16" ht="14.95" thickTop="1" x14ac:dyDescent="0.3">
      <c r="A11" s="5"/>
      <c r="B11" s="17" t="s">
        <v>7</v>
      </c>
      <c r="C11" s="10">
        <v>151</v>
      </c>
      <c r="D11" s="24">
        <v>6</v>
      </c>
      <c r="E11" s="24">
        <v>0</v>
      </c>
      <c r="F11" s="18">
        <f>C11+D11+E11</f>
        <v>157</v>
      </c>
      <c r="G11" s="19">
        <f>C11*K11</f>
        <v>750.19108280254773</v>
      </c>
      <c r="H11" s="20">
        <f>(D11+E11)*K11</f>
        <v>29.808917197452228</v>
      </c>
      <c r="I11" s="21">
        <f>G11+H11</f>
        <v>780</v>
      </c>
      <c r="J11" s="22">
        <f>'1.tabula'!J11</f>
        <v>780</v>
      </c>
      <c r="K11" s="23">
        <f>J11/F11</f>
        <v>4.968152866242038</v>
      </c>
      <c r="L11" s="114"/>
      <c r="M11" s="114"/>
      <c r="O11" s="114"/>
      <c r="P11" s="114"/>
    </row>
    <row r="12" spans="1:16" x14ac:dyDescent="0.3">
      <c r="A12" s="5"/>
      <c r="B12" s="17"/>
      <c r="C12" s="10"/>
      <c r="D12" s="116" t="s">
        <v>37</v>
      </c>
      <c r="E12" s="24"/>
      <c r="F12" s="18"/>
      <c r="G12" s="19"/>
      <c r="H12" s="20"/>
      <c r="I12" s="21"/>
      <c r="J12" s="22"/>
      <c r="K12" s="23"/>
      <c r="L12" s="114"/>
      <c r="M12" s="114"/>
      <c r="O12" s="114"/>
      <c r="P12" s="114"/>
    </row>
    <row r="13" spans="1:16" x14ac:dyDescent="0.3">
      <c r="A13" s="5"/>
      <c r="B13" s="12" t="s">
        <v>8</v>
      </c>
      <c r="C13" s="11">
        <v>140</v>
      </c>
      <c r="D13" s="25">
        <v>0</v>
      </c>
      <c r="E13" s="25">
        <v>0</v>
      </c>
      <c r="F13" s="14">
        <f>C13+D13+E13</f>
        <v>140</v>
      </c>
      <c r="G13" s="19">
        <f t="shared" ref="G13:G29" si="0">C13*K13</f>
        <v>780</v>
      </c>
      <c r="H13" s="20">
        <f t="shared" ref="H13:H29" si="1">(D13+E13)*K13</f>
        <v>0</v>
      </c>
      <c r="I13" s="21">
        <f t="shared" ref="I13:I29" si="2">G13+H13</f>
        <v>780</v>
      </c>
      <c r="J13" s="22">
        <f>'1.tabula'!J13</f>
        <v>780</v>
      </c>
      <c r="K13" s="23">
        <f>J13/F13</f>
        <v>5.5714285714285712</v>
      </c>
      <c r="L13" s="114"/>
      <c r="M13" s="114"/>
      <c r="O13" s="114"/>
      <c r="P13" s="114"/>
    </row>
    <row r="14" spans="1:16" x14ac:dyDescent="0.3">
      <c r="A14" s="5"/>
      <c r="B14" s="12" t="s">
        <v>9</v>
      </c>
      <c r="C14" s="27">
        <v>152</v>
      </c>
      <c r="D14" s="25">
        <v>0</v>
      </c>
      <c r="E14" s="25">
        <v>0</v>
      </c>
      <c r="F14" s="18">
        <f t="shared" ref="F14:F29" si="3">C14+D14+E14</f>
        <v>152</v>
      </c>
      <c r="G14" s="19">
        <f t="shared" si="0"/>
        <v>780</v>
      </c>
      <c r="H14" s="20">
        <f t="shared" si="1"/>
        <v>0</v>
      </c>
      <c r="I14" s="21">
        <f t="shared" si="2"/>
        <v>780</v>
      </c>
      <c r="J14" s="22">
        <f>'1.tabula'!J14</f>
        <v>780</v>
      </c>
      <c r="K14" s="23">
        <f>J14/F14</f>
        <v>5.1315789473684212</v>
      </c>
      <c r="L14" s="114"/>
      <c r="M14" s="114"/>
      <c r="O14" s="114"/>
      <c r="P14" s="114"/>
    </row>
    <row r="15" spans="1:16" x14ac:dyDescent="0.3">
      <c r="A15" s="69"/>
      <c r="B15" s="12"/>
      <c r="C15" s="27"/>
      <c r="D15" s="25"/>
      <c r="E15" s="25"/>
      <c r="F15" s="18"/>
      <c r="G15" s="19"/>
      <c r="H15" s="20"/>
      <c r="I15" s="21"/>
      <c r="J15" s="22"/>
      <c r="K15" s="23"/>
      <c r="L15" s="114"/>
      <c r="M15" s="114"/>
      <c r="O15" s="114"/>
      <c r="P15" s="114"/>
    </row>
    <row r="16" spans="1:16" ht="13.85" customHeight="1" x14ac:dyDescent="0.3">
      <c r="A16" s="37"/>
      <c r="B16" s="12" t="s">
        <v>10</v>
      </c>
      <c r="C16" s="11">
        <v>137</v>
      </c>
      <c r="D16" s="25">
        <v>12</v>
      </c>
      <c r="E16" s="25">
        <v>3</v>
      </c>
      <c r="F16" s="14">
        <f t="shared" si="3"/>
        <v>152</v>
      </c>
      <c r="G16" s="19">
        <f t="shared" si="0"/>
        <v>703.02631578947376</v>
      </c>
      <c r="H16" s="20">
        <f t="shared" si="1"/>
        <v>76.973684210526315</v>
      </c>
      <c r="I16" s="21">
        <f t="shared" si="2"/>
        <v>780.00000000000011</v>
      </c>
      <c r="J16" s="22">
        <f>'1.tabula'!J16</f>
        <v>780</v>
      </c>
      <c r="K16" s="23">
        <f>J16/F16</f>
        <v>5.1315789473684212</v>
      </c>
      <c r="L16" s="114"/>
      <c r="M16" s="114"/>
      <c r="O16" s="114"/>
      <c r="P16" s="114"/>
    </row>
    <row r="17" spans="1:16" ht="28.8" x14ac:dyDescent="0.3">
      <c r="A17" s="37"/>
      <c r="B17" s="12"/>
      <c r="C17" s="11"/>
      <c r="D17" s="116" t="s">
        <v>49</v>
      </c>
      <c r="E17" s="89" t="s">
        <v>50</v>
      </c>
      <c r="F17" s="41"/>
      <c r="G17" s="19"/>
      <c r="H17" s="20"/>
      <c r="I17" s="21"/>
      <c r="J17" s="22"/>
      <c r="K17" s="23"/>
      <c r="L17" s="114"/>
      <c r="M17" s="114"/>
      <c r="O17" s="114"/>
      <c r="P17" s="114"/>
    </row>
    <row r="18" spans="1:16" x14ac:dyDescent="0.3">
      <c r="A18" s="37"/>
      <c r="B18" s="12" t="s">
        <v>11</v>
      </c>
      <c r="C18" s="11">
        <v>137</v>
      </c>
      <c r="D18" s="26">
        <f>2*6</f>
        <v>12</v>
      </c>
      <c r="E18" s="26">
        <v>2</v>
      </c>
      <c r="F18" s="18">
        <f>C18+D18+E18</f>
        <v>151</v>
      </c>
      <c r="G18" s="19">
        <f t="shared" si="0"/>
        <v>707.68211920529802</v>
      </c>
      <c r="H18" s="20">
        <f t="shared" si="1"/>
        <v>72.317880794701978</v>
      </c>
      <c r="I18" s="21">
        <f t="shared" si="2"/>
        <v>780</v>
      </c>
      <c r="J18" s="22">
        <f>'1.tabula'!J18</f>
        <v>780</v>
      </c>
      <c r="K18" s="23">
        <f>J18/F18</f>
        <v>5.1655629139072845</v>
      </c>
      <c r="L18" s="114"/>
      <c r="M18" s="114"/>
      <c r="O18" s="114"/>
      <c r="P18" s="114"/>
    </row>
    <row r="19" spans="1:16" x14ac:dyDescent="0.3">
      <c r="A19" s="37"/>
      <c r="B19" s="12"/>
      <c r="C19" s="11"/>
      <c r="D19" s="116" t="s">
        <v>44</v>
      </c>
      <c r="E19" s="89" t="s">
        <v>51</v>
      </c>
      <c r="F19" s="18"/>
      <c r="G19" s="19"/>
      <c r="H19" s="20"/>
      <c r="I19" s="21"/>
      <c r="J19" s="22"/>
      <c r="K19" s="23"/>
      <c r="L19" s="114"/>
      <c r="M19" s="114"/>
      <c r="O19" s="114"/>
      <c r="P19" s="114"/>
    </row>
    <row r="20" spans="1:16" x14ac:dyDescent="0.3">
      <c r="A20" s="37"/>
      <c r="B20" s="12" t="s">
        <v>12</v>
      </c>
      <c r="C20" s="11">
        <v>139</v>
      </c>
      <c r="D20" s="25">
        <v>12</v>
      </c>
      <c r="E20" s="25">
        <v>1</v>
      </c>
      <c r="F20" s="14">
        <f t="shared" si="3"/>
        <v>152</v>
      </c>
      <c r="G20" s="19">
        <f t="shared" si="0"/>
        <v>713.28947368421052</v>
      </c>
      <c r="H20" s="20">
        <f t="shared" si="1"/>
        <v>66.71052631578948</v>
      </c>
      <c r="I20" s="21">
        <f t="shared" si="2"/>
        <v>780</v>
      </c>
      <c r="J20" s="22">
        <f>'1.tabula'!J20</f>
        <v>780</v>
      </c>
      <c r="K20" s="23">
        <f>J20/F20</f>
        <v>5.1315789473684212</v>
      </c>
      <c r="L20" s="114"/>
      <c r="M20" s="114"/>
      <c r="O20" s="114"/>
      <c r="P20" s="114"/>
    </row>
    <row r="21" spans="1:16" x14ac:dyDescent="0.3">
      <c r="A21" s="70"/>
      <c r="B21" s="12"/>
      <c r="C21" s="11"/>
      <c r="D21" s="116" t="s">
        <v>38</v>
      </c>
      <c r="E21" s="89" t="s">
        <v>45</v>
      </c>
      <c r="F21" s="41"/>
      <c r="G21" s="19"/>
      <c r="H21" s="20"/>
      <c r="I21" s="21"/>
      <c r="J21" s="22"/>
      <c r="K21" s="23"/>
      <c r="L21" s="114"/>
      <c r="M21" s="114"/>
      <c r="O21" s="114"/>
      <c r="P21" s="114"/>
    </row>
    <row r="22" spans="1:16" x14ac:dyDescent="0.3">
      <c r="A22" s="37"/>
      <c r="B22" s="12" t="s">
        <v>13</v>
      </c>
      <c r="C22" s="11">
        <v>158</v>
      </c>
      <c r="D22" s="25">
        <v>0</v>
      </c>
      <c r="E22" s="25">
        <v>0</v>
      </c>
      <c r="F22" s="18">
        <f t="shared" si="3"/>
        <v>158</v>
      </c>
      <c r="G22" s="19">
        <f t="shared" si="0"/>
        <v>780</v>
      </c>
      <c r="H22" s="20">
        <f t="shared" si="1"/>
        <v>0</v>
      </c>
      <c r="I22" s="21">
        <f t="shared" si="2"/>
        <v>780</v>
      </c>
      <c r="J22" s="22">
        <f>'1.tabula'!J22</f>
        <v>780</v>
      </c>
      <c r="K22" s="23">
        <f>J22/F22</f>
        <v>4.9367088607594933</v>
      </c>
      <c r="L22" s="114"/>
      <c r="M22" s="114"/>
      <c r="O22" s="114"/>
      <c r="P22" s="114"/>
    </row>
    <row r="23" spans="1:16" ht="14.95" customHeight="1" x14ac:dyDescent="0.3">
      <c r="A23" s="37"/>
      <c r="B23" s="12" t="s">
        <v>14</v>
      </c>
      <c r="C23" s="27">
        <v>151</v>
      </c>
      <c r="D23" s="25">
        <v>0</v>
      </c>
      <c r="E23" s="25">
        <v>0</v>
      </c>
      <c r="F23" s="14">
        <f t="shared" si="3"/>
        <v>151</v>
      </c>
      <c r="G23" s="19">
        <f t="shared" si="0"/>
        <v>780</v>
      </c>
      <c r="H23" s="20">
        <f t="shared" si="1"/>
        <v>0</v>
      </c>
      <c r="I23" s="21">
        <f t="shared" si="2"/>
        <v>780</v>
      </c>
      <c r="J23" s="22">
        <f>'1.tabula'!J23</f>
        <v>780</v>
      </c>
      <c r="K23" s="23">
        <f>J23/F23</f>
        <v>5.1655629139072845</v>
      </c>
      <c r="L23" s="114"/>
      <c r="M23" s="114"/>
      <c r="O23" s="114"/>
      <c r="P23" s="114"/>
    </row>
    <row r="24" spans="1:16" x14ac:dyDescent="0.3">
      <c r="A24" s="37"/>
      <c r="B24" s="12" t="s">
        <v>15</v>
      </c>
      <c r="C24" s="11">
        <v>152</v>
      </c>
      <c r="D24" s="25">
        <v>0</v>
      </c>
      <c r="E24" s="25">
        <v>0</v>
      </c>
      <c r="F24" s="18">
        <f t="shared" si="3"/>
        <v>152</v>
      </c>
      <c r="G24" s="19">
        <f t="shared" si="0"/>
        <v>780</v>
      </c>
      <c r="H24" s="20">
        <f t="shared" si="1"/>
        <v>0</v>
      </c>
      <c r="I24" s="21">
        <f t="shared" si="2"/>
        <v>780</v>
      </c>
      <c r="J24" s="22">
        <f>'1.tabula'!J24</f>
        <v>780</v>
      </c>
      <c r="K24" s="23">
        <f>J24/F24</f>
        <v>5.1315789473684212</v>
      </c>
      <c r="L24" s="114"/>
      <c r="M24" s="114"/>
      <c r="O24" s="114"/>
      <c r="P24" s="114"/>
    </row>
    <row r="25" spans="1:16" x14ac:dyDescent="0.3">
      <c r="A25" s="70"/>
      <c r="B25" s="12"/>
      <c r="C25" s="11"/>
      <c r="D25" s="25"/>
      <c r="E25" s="25"/>
      <c r="F25" s="18"/>
      <c r="G25" s="19"/>
      <c r="H25" s="20"/>
      <c r="I25" s="21"/>
      <c r="J25" s="22"/>
      <c r="K25" s="23"/>
      <c r="L25" s="114"/>
      <c r="M25" s="114"/>
      <c r="O25" s="114"/>
      <c r="P25" s="114"/>
    </row>
    <row r="26" spans="1:16" x14ac:dyDescent="0.3">
      <c r="A26" s="37"/>
      <c r="B26" s="12" t="s">
        <v>16</v>
      </c>
      <c r="C26" s="11">
        <v>157</v>
      </c>
      <c r="D26" s="25">
        <v>0</v>
      </c>
      <c r="E26" s="25">
        <v>0</v>
      </c>
      <c r="F26" s="14">
        <f t="shared" si="3"/>
        <v>157</v>
      </c>
      <c r="G26" s="19">
        <f t="shared" si="0"/>
        <v>780</v>
      </c>
      <c r="H26" s="20">
        <f t="shared" si="1"/>
        <v>0</v>
      </c>
      <c r="I26" s="21">
        <f t="shared" si="2"/>
        <v>780</v>
      </c>
      <c r="J26" s="22">
        <f>'1.tabula'!J26</f>
        <v>780</v>
      </c>
      <c r="K26" s="23">
        <f>J26/F26</f>
        <v>4.968152866242038</v>
      </c>
      <c r="L26" s="114"/>
      <c r="M26" s="114"/>
      <c r="O26" s="114"/>
      <c r="P26" s="114"/>
    </row>
    <row r="27" spans="1:16" x14ac:dyDescent="0.3">
      <c r="A27" s="37"/>
      <c r="B27" s="12" t="s">
        <v>17</v>
      </c>
      <c r="C27" s="11">
        <v>139</v>
      </c>
      <c r="D27" s="25">
        <v>6</v>
      </c>
      <c r="E27" s="25">
        <v>1</v>
      </c>
      <c r="F27" s="14">
        <f t="shared" si="3"/>
        <v>146</v>
      </c>
      <c r="G27" s="19">
        <f t="shared" si="0"/>
        <v>742.60273972602738</v>
      </c>
      <c r="H27" s="20">
        <f t="shared" si="1"/>
        <v>37.397260273972606</v>
      </c>
      <c r="I27" s="21">
        <f t="shared" si="2"/>
        <v>780</v>
      </c>
      <c r="J27" s="22">
        <f>'1.tabula'!J27</f>
        <v>780</v>
      </c>
      <c r="K27" s="23">
        <f>J27/F27</f>
        <v>5.3424657534246576</v>
      </c>
      <c r="L27" s="114"/>
      <c r="M27" s="114"/>
      <c r="O27" s="114"/>
      <c r="P27" s="114"/>
    </row>
    <row r="28" spans="1:16" x14ac:dyDescent="0.3">
      <c r="A28" s="37"/>
      <c r="B28" s="28"/>
      <c r="C28" s="11"/>
      <c r="D28" s="72" t="s">
        <v>39</v>
      </c>
      <c r="E28" s="72" t="s">
        <v>40</v>
      </c>
      <c r="F28" s="14"/>
      <c r="G28" s="43"/>
      <c r="H28" s="44"/>
      <c r="I28" s="45"/>
      <c r="J28" s="22"/>
      <c r="K28" s="46"/>
      <c r="L28" s="114"/>
      <c r="M28" s="114"/>
      <c r="O28" s="114"/>
      <c r="P28" s="114"/>
    </row>
    <row r="29" spans="1:16" x14ac:dyDescent="0.3">
      <c r="A29" s="37"/>
      <c r="B29" s="28" t="s">
        <v>18</v>
      </c>
      <c r="C29" s="11">
        <v>133</v>
      </c>
      <c r="D29" s="25">
        <f>3*6+5</f>
        <v>23</v>
      </c>
      <c r="E29" s="25">
        <v>2</v>
      </c>
      <c r="F29" s="14">
        <f t="shared" si="3"/>
        <v>158</v>
      </c>
      <c r="G29" s="90">
        <f t="shared" si="0"/>
        <v>656.58227848101262</v>
      </c>
      <c r="H29" s="91">
        <f t="shared" si="1"/>
        <v>123.41772151898734</v>
      </c>
      <c r="I29" s="9">
        <f t="shared" si="2"/>
        <v>780</v>
      </c>
      <c r="J29" s="92">
        <f>'1.tabula'!J29</f>
        <v>780</v>
      </c>
      <c r="K29" s="93">
        <f>J29/F29</f>
        <v>4.9367088607594933</v>
      </c>
      <c r="L29" s="114"/>
      <c r="M29" s="114"/>
      <c r="O29" s="114"/>
      <c r="P29" s="114"/>
    </row>
    <row r="30" spans="1:16" ht="29.35" thickBot="1" x14ac:dyDescent="0.35">
      <c r="A30" s="68"/>
      <c r="B30" s="50"/>
      <c r="C30" s="11"/>
      <c r="D30" s="89" t="s">
        <v>52</v>
      </c>
      <c r="E30" s="89" t="s">
        <v>46</v>
      </c>
      <c r="F30" s="14"/>
      <c r="G30" s="77"/>
      <c r="H30" s="61"/>
      <c r="I30" s="62"/>
      <c r="J30" s="60"/>
      <c r="K30" s="63"/>
      <c r="L30" s="115"/>
      <c r="M30" s="114"/>
    </row>
    <row r="31" spans="1:16" ht="15.55" thickTop="1" thickBot="1" x14ac:dyDescent="0.35">
      <c r="A31" s="68"/>
      <c r="B31" s="100"/>
      <c r="C31" s="101"/>
      <c r="D31" s="101"/>
      <c r="E31" s="101"/>
      <c r="F31" s="101"/>
      <c r="G31" s="101"/>
      <c r="H31" s="101"/>
      <c r="I31" s="101"/>
      <c r="J31" s="101"/>
      <c r="K31" s="101"/>
    </row>
    <row r="32" spans="1:16" x14ac:dyDescent="0.3">
      <c r="B32" s="102"/>
      <c r="C32" s="103"/>
      <c r="D32" s="103"/>
      <c r="E32" s="103"/>
      <c r="F32" s="103"/>
      <c r="G32" s="103"/>
      <c r="H32" s="103"/>
      <c r="I32" s="103"/>
      <c r="J32" s="103"/>
      <c r="K32" s="103"/>
    </row>
    <row r="33" spans="11:11" x14ac:dyDescent="0.3">
      <c r="K33" s="58"/>
    </row>
  </sheetData>
  <mergeCells count="8">
    <mergeCell ref="B31:K31"/>
    <mergeCell ref="B32:K32"/>
    <mergeCell ref="B5:K5"/>
    <mergeCell ref="B6:K6"/>
    <mergeCell ref="B7:K7"/>
    <mergeCell ref="B8:B9"/>
    <mergeCell ref="C8:C9"/>
    <mergeCell ref="D8:E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1.tabula</vt:lpstr>
      <vt:lpstr>2.tabula</vt:lpstr>
      <vt:lpstr>3.tabula</vt:lpstr>
      <vt:lpstr>4.tabula</vt:lpstr>
    </vt:vector>
  </TitlesOfParts>
  <Company>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Isadžanjana-Ponomarjova</dc:creator>
  <cp:lastModifiedBy>Mārīte Staņuna</cp:lastModifiedBy>
  <cp:lastPrinted>2025-12-15T08:18:23Z</cp:lastPrinted>
  <dcterms:created xsi:type="dcterms:W3CDTF">2022-12-12T13:14:48Z</dcterms:created>
  <dcterms:modified xsi:type="dcterms:W3CDTF">2025-12-16T22:17:13Z</dcterms:modified>
</cp:coreProperties>
</file>