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1.SBSP\Grozījumi Nr. 5 (soc. aprūpes pakalp.)\Final\Apstiprināšanai\"/>
    </mc:Choice>
  </mc:AlternateContent>
  <xr:revisionPtr revIDLastSave="0" documentId="8_{4E5361F9-3EE9-44FF-8FAE-3C1FC43C4ABC}" xr6:coauthVersionLast="47" xr6:coauthVersionMax="47" xr10:uidLastSave="{00000000-0000-0000-0000-000000000000}"/>
  <bookViews>
    <workbookView xWindow="-110" yWindow="-110" windowWidth="19420" windowHeight="10420" xr2:uid="{00000000-000D-0000-FFFF-FFFF00000000}"/>
  </bookViews>
  <sheets>
    <sheet name="2.1. pielikums" sheetId="12" r:id="rId1"/>
    <sheet name="2.2.a pielikums" sheetId="2" r:id="rId2"/>
    <sheet name="2.2.b pielikums" sheetId="7" r:id="rId3"/>
    <sheet name="2.3. pielikums" sheetId="8" r:id="rId4"/>
    <sheet name="2.4. pielikums" sheetId="11" r:id="rId5"/>
    <sheet name="2.5. pielikums" sheetId="13" r:id="rId6"/>
    <sheet name="2.6. pielikums" sheetId="10" r:id="rId7"/>
  </sheets>
  <definedNames>
    <definedName name="_xlnm.Print_Titles" localSheetId="1">'2.2.a pielikums'!$3:$4</definedName>
    <definedName name="_xlnm.Print_Titles" localSheetId="2">'2.2.b pielikums'!$3:$4</definedName>
  </definedNames>
  <calcPr calcId="181029"/>
  <fileRecoveryPr autoRecover="0"/>
</workbook>
</file>

<file path=xl/calcChain.xml><?xml version="1.0" encoding="utf-8"?>
<calcChain xmlns="http://schemas.openxmlformats.org/spreadsheetml/2006/main">
  <c r="C9" i="7" l="1"/>
  <c r="C6" i="7"/>
  <c r="C6" i="2"/>
  <c r="D7" i="2" l="1"/>
  <c r="G24" i="7" l="1"/>
  <c r="A21" i="2" l="1"/>
  <c r="A17" i="2"/>
  <c r="D10" i="2"/>
  <c r="B18" i="8"/>
  <c r="B10" i="8"/>
  <c r="C17" i="8"/>
  <c r="D17" i="8" s="1"/>
  <c r="E17" i="8" s="1"/>
  <c r="F17" i="8" s="1"/>
  <c r="C16" i="8"/>
  <c r="D16" i="8" s="1"/>
  <c r="E16" i="8" s="1"/>
  <c r="F16" i="8" s="1"/>
  <c r="C15" i="8"/>
  <c r="D15" i="8" s="1"/>
  <c r="E15" i="8" s="1"/>
  <c r="F15" i="8" s="1"/>
  <c r="C14" i="8"/>
  <c r="D14" i="8" s="1"/>
  <c r="E14" i="8" s="1"/>
  <c r="F14" i="8" s="1"/>
  <c r="C13" i="8"/>
  <c r="C12" i="8"/>
  <c r="D12" i="8" s="1"/>
  <c r="C9" i="8"/>
  <c r="D9" i="8" s="1"/>
  <c r="E9" i="8" s="1"/>
  <c r="F9" i="8" s="1"/>
  <c r="C8" i="8"/>
  <c r="D8" i="8" s="1"/>
  <c r="E8" i="8" s="1"/>
  <c r="F8" i="8" s="1"/>
  <c r="C7" i="8"/>
  <c r="D7" i="8" s="1"/>
  <c r="E7" i="8" s="1"/>
  <c r="F7" i="8" s="1"/>
  <c r="C6" i="8"/>
  <c r="B5" i="2"/>
  <c r="B5" i="7"/>
  <c r="A13" i="7"/>
  <c r="A12" i="2"/>
  <c r="D7" i="13"/>
  <c r="D6" i="13"/>
  <c r="E6" i="13" s="1"/>
  <c r="G6" i="13" s="1"/>
  <c r="D23" i="2" s="1"/>
  <c r="D11" i="13"/>
  <c r="E11" i="13" s="1"/>
  <c r="D10" i="13"/>
  <c r="D9" i="13"/>
  <c r="A22" i="7"/>
  <c r="A21" i="7"/>
  <c r="A20" i="7"/>
  <c r="A19" i="7"/>
  <c r="A18" i="7"/>
  <c r="A17" i="7"/>
  <c r="A16" i="7"/>
  <c r="A14" i="2"/>
  <c r="A13" i="2"/>
  <c r="A22" i="2"/>
  <c r="A20" i="2"/>
  <c r="A19" i="2"/>
  <c r="A18" i="2"/>
  <c r="A16" i="2"/>
  <c r="A15" i="2"/>
  <c r="U23" i="11"/>
  <c r="U43" i="11"/>
  <c r="U37" i="11"/>
  <c r="U48" i="11"/>
  <c r="U47" i="11"/>
  <c r="U46" i="11"/>
  <c r="U45" i="11"/>
  <c r="U44" i="11"/>
  <c r="U42" i="11"/>
  <c r="U41" i="11"/>
  <c r="U40" i="11"/>
  <c r="U39" i="11"/>
  <c r="U38" i="11"/>
  <c r="A24" i="7"/>
  <c r="D6" i="2"/>
  <c r="D10" i="7"/>
  <c r="U32" i="11"/>
  <c r="U16" i="11"/>
  <c r="U31" i="11"/>
  <c r="U15" i="11"/>
  <c r="U30" i="11"/>
  <c r="U14" i="11"/>
  <c r="U29" i="11"/>
  <c r="U13" i="11"/>
  <c r="U28" i="11"/>
  <c r="U12" i="11"/>
  <c r="U27" i="11"/>
  <c r="U11" i="11"/>
  <c r="U26" i="11"/>
  <c r="U10" i="11"/>
  <c r="U25" i="11"/>
  <c r="U9" i="11"/>
  <c r="U24" i="11"/>
  <c r="U8" i="11"/>
  <c r="U7" i="11"/>
  <c r="U22" i="11"/>
  <c r="U6" i="11"/>
  <c r="U21" i="11"/>
  <c r="U5" i="11"/>
  <c r="D11" i="7"/>
  <c r="D9" i="2"/>
  <c r="C5" i="2"/>
  <c r="D9" i="7"/>
  <c r="C5" i="7"/>
  <c r="D6" i="7"/>
  <c r="D7" i="7"/>
  <c r="D8" i="2"/>
  <c r="D8" i="7"/>
  <c r="V42" i="11" l="1"/>
  <c r="V43" i="11"/>
  <c r="D17" i="7" s="1"/>
  <c r="V37" i="11"/>
  <c r="V40" i="11"/>
  <c r="D15" i="2" s="1"/>
  <c r="E9" i="13"/>
  <c r="G9" i="13" s="1"/>
  <c r="D24" i="7" s="1"/>
  <c r="C24" i="7" s="1"/>
  <c r="V48" i="11"/>
  <c r="D20" i="7" s="1"/>
  <c r="C20" i="7" s="1"/>
  <c r="D5" i="7"/>
  <c r="D5" i="2"/>
  <c r="C10" i="8"/>
  <c r="V41" i="11"/>
  <c r="D13" i="2" s="1"/>
  <c r="C18" i="8"/>
  <c r="V45" i="11"/>
  <c r="V44" i="11"/>
  <c r="D17" i="2" s="1"/>
  <c r="V46" i="11"/>
  <c r="D19" i="2" s="1"/>
  <c r="V38" i="11"/>
  <c r="D20" i="2" s="1"/>
  <c r="V39" i="11"/>
  <c r="D13" i="7" s="1"/>
  <c r="V47" i="11"/>
  <c r="D22" i="7" s="1"/>
  <c r="D15" i="7"/>
  <c r="D14" i="2"/>
  <c r="C17" i="7"/>
  <c r="D16" i="7"/>
  <c r="C23" i="2"/>
  <c r="D13" i="8"/>
  <c r="E13" i="8" s="1"/>
  <c r="F13" i="8" s="1"/>
  <c r="E12" i="8"/>
  <c r="D6" i="8"/>
  <c r="D16" i="2"/>
  <c r="D18" i="2" l="1"/>
  <c r="C18" i="2" s="1"/>
  <c r="D12" i="2"/>
  <c r="D18" i="8"/>
  <c r="D14" i="7"/>
  <c r="C14" i="7" s="1"/>
  <c r="D18" i="7"/>
  <c r="D21" i="2"/>
  <c r="C21" i="2" s="1"/>
  <c r="D21" i="7"/>
  <c r="C21" i="7" s="1"/>
  <c r="D19" i="7"/>
  <c r="C19" i="7" s="1"/>
  <c r="C18" i="7"/>
  <c r="C14" i="2"/>
  <c r="C17" i="2"/>
  <c r="C15" i="7"/>
  <c r="C16" i="2"/>
  <c r="C19" i="2"/>
  <c r="C15" i="2"/>
  <c r="C13" i="2"/>
  <c r="D10" i="8"/>
  <c r="E6" i="8"/>
  <c r="C16" i="7"/>
  <c r="C22" i="7"/>
  <c r="C20" i="2"/>
  <c r="C12" i="2"/>
  <c r="F12" i="8"/>
  <c r="F18" i="8" s="1"/>
  <c r="D23" i="7" s="1"/>
  <c r="E18" i="8"/>
  <c r="C13" i="7"/>
  <c r="C23" i="7" l="1"/>
  <c r="C12" i="7" s="1"/>
  <c r="C25" i="7" s="1"/>
  <c r="D12" i="7"/>
  <c r="E10" i="8"/>
  <c r="F6" i="8"/>
  <c r="F10" i="8" s="1"/>
  <c r="D22" i="2" s="1"/>
  <c r="C22" i="2" l="1"/>
  <c r="C11" i="2" s="1"/>
  <c r="C24" i="2" s="1"/>
  <c r="D11" i="2"/>
  <c r="D25" i="7"/>
  <c r="E11" i="7" l="1"/>
  <c r="E10" i="7"/>
  <c r="E8" i="7"/>
  <c r="E7" i="7"/>
  <c r="E25" i="7"/>
  <c r="E9" i="7"/>
  <c r="E17" i="7"/>
  <c r="E5" i="7"/>
  <c r="E20" i="7"/>
  <c r="E24" i="7"/>
  <c r="E6" i="7"/>
  <c r="E18" i="7"/>
  <c r="E19" i="7"/>
  <c r="E22" i="7"/>
  <c r="E15" i="7"/>
  <c r="E14" i="7"/>
  <c r="E16" i="7"/>
  <c r="E13" i="7"/>
  <c r="E21" i="7"/>
  <c r="E23" i="7"/>
  <c r="D24" i="2"/>
  <c r="E11" i="2" s="1"/>
  <c r="E12" i="7"/>
  <c r="E24" i="2" l="1"/>
  <c r="E8" i="2"/>
  <c r="E7" i="2"/>
  <c r="E9" i="2"/>
  <c r="E10" i="2"/>
  <c r="E18" i="2"/>
  <c r="E23" i="2"/>
  <c r="E5" i="2"/>
  <c r="E6" i="2"/>
  <c r="E15" i="2"/>
  <c r="E13" i="2"/>
  <c r="E17" i="2"/>
  <c r="E14" i="2"/>
  <c r="E16" i="2"/>
  <c r="E19" i="2"/>
  <c r="E20" i="2"/>
  <c r="E12" i="2"/>
  <c r="E21" i="2"/>
  <c r="E22" i="2"/>
</calcChain>
</file>

<file path=xl/sharedStrings.xml><?xml version="1.0" encoding="utf-8"?>
<sst xmlns="http://schemas.openxmlformats.org/spreadsheetml/2006/main" count="357" uniqueCount="189">
  <si>
    <t>%</t>
  </si>
  <si>
    <t>Aprēķins</t>
  </si>
  <si>
    <t>Paskaidrojums</t>
  </si>
  <si>
    <t xml:space="preserve">Sociālais darbinieks uz 20 klientiem 40 stundas nedēļā (8 stundas darba dienā) </t>
  </si>
  <si>
    <t>Pakalpojumi/speciālisti</t>
  </si>
  <si>
    <t>sociālais rehabilitētājs</t>
  </si>
  <si>
    <t>sociālais darbinieks</t>
  </si>
  <si>
    <t>aprūpētājs</t>
  </si>
  <si>
    <t>Mācību materiāli un līdzekļi</t>
  </si>
  <si>
    <t>Saimniecības un higiēnas preces</t>
  </si>
  <si>
    <t>Atlīdzības izmaksas kopā</t>
  </si>
  <si>
    <t>DAC vadītājs</t>
  </si>
  <si>
    <t>DAC grāmatvedis</t>
  </si>
  <si>
    <t>sociālais aprūpētājs</t>
  </si>
  <si>
    <t xml:space="preserve">Speciālistu (slodžu) skaits </t>
  </si>
  <si>
    <t>Sakaru pakalpojumi (telefons, internets, pasts)</t>
  </si>
  <si>
    <t>grāmatvedis</t>
  </si>
  <si>
    <t>Apraksts</t>
  </si>
  <si>
    <t xml:space="preserve"> Slodze</t>
  </si>
  <si>
    <t>DAC1</t>
  </si>
  <si>
    <t>DAC2</t>
  </si>
  <si>
    <t>DAC3</t>
  </si>
  <si>
    <t>DAC4</t>
  </si>
  <si>
    <t>DAC5</t>
  </si>
  <si>
    <t>DAC6</t>
  </si>
  <si>
    <t>DAC7</t>
  </si>
  <si>
    <t>DAC8</t>
  </si>
  <si>
    <t>DAC9</t>
  </si>
  <si>
    <t>DAC10</t>
  </si>
  <si>
    <t>DAC11</t>
  </si>
  <si>
    <t>DAC12</t>
  </si>
  <si>
    <t>DAC13</t>
  </si>
  <si>
    <t>DAC14</t>
  </si>
  <si>
    <t>DAC15</t>
  </si>
  <si>
    <t>DAC16</t>
  </si>
  <si>
    <t>DAC17</t>
  </si>
  <si>
    <t>DAC18</t>
  </si>
  <si>
    <t>Ar pakalpojuma  administrēšanu, prasību nodrošināšanu un klientu uzturēšanu saistītās izmaksas  kopā</t>
  </si>
  <si>
    <t>DAC ar aprūpi atrodas klienti, kuriem ir nepieciešama aprūpe. DAC ar aprūpi ir nepieciešami 5 darbinieki (5 slodzes) (neskaitot sociālo darbinieku), kas nodrošinās darbu tieši ar klientu (vidēji 4 klienti uz 1 slodzi).</t>
  </si>
  <si>
    <t>Pakalpojuma mērķis</t>
  </si>
  <si>
    <t>Informācija par sociālo pakalpojumu sniedzējiem, kuru sniegtā informācija tika analizēta veidojot pakalpojuma "Dienas aprūpes centri personām ar garīga rakstura traucējumiem" izmaksas</t>
  </si>
  <si>
    <t>Nr.</t>
  </si>
  <si>
    <t>Izdevumu pozīcija</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</si>
  <si>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</si>
  <si>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</si>
  <si>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</si>
  <si>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</si>
  <si>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</si>
  <si>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Telpu īres izmaksas, komunālie pakalpojumi (apkure, ūdens un kanalizācija, elektrība, gāze, atkritumu izvešana) un uzturēšanas pakalpojumi (apdrošināšana, signalizācijas sistēmu uzstādīšana, remontdarbu pakalpojumi)</t>
  </si>
  <si>
    <t>Telpu īres izmaksas, komunālie pakalpojumi (apkure, ūdens un kanalizācija, elektrība, gāze, atkritumu izvešana) un uzturēšanas pakalpojumi (apdrošināšana, signalizācijas sistēmu uzstādīšana, remontdarbu pakalpojumi).</t>
  </si>
  <si>
    <t>Mācību materiāli un līdzekļi, lai nodrošinātu nodarbības klientiem</t>
  </si>
  <si>
    <t>Kancelejas un biroja preces</t>
  </si>
  <si>
    <t>euro</t>
  </si>
  <si>
    <t>4=3*213.43 euro</t>
  </si>
  <si>
    <t>5=4/2</t>
  </si>
  <si>
    <t xml:space="preserve">Darba devēja apmaksātie veselības apdrošināšanas izdevumi </t>
  </si>
  <si>
    <t>Pienākumi: Vadīt struktūrvienības darbu, pārraudzīt citu darbinieku darbu, iesaistīties sarežģītu problēmu risināšanā.</t>
  </si>
  <si>
    <t xml:space="preserve">Aprūpētājs uz 20 klientiem 40 stundas nedēļā (8 stundas darba dienā) </t>
  </si>
  <si>
    <t xml:space="preserve">Sociālais aprūpētājs uz 20 klientiem 40 stundas nedēļā (8 stundas darba dienā) </t>
  </si>
  <si>
    <t>Speciālists tiek piesaistīti atbilstoši iespējām un konkrētajiem pieejamajiem cilvcēkresursiem pašvaldībā, kurā tiek izveidots DAC. Ja pašvaldībā nav pieejams sociālais rehabilitētājs, tad var piesaistīt citu sociāla darba speciālistu, piemēram, sociālo darbinieku.  
Pienākumi: (1) ievākt informāciju par klienta vajadzībām un novērtēt viņa sociālās iemaņas; (2) palīdzēt personām ar funkcionāliem traucējumiem uzlabot viņu sociālās funkcionēšanas spējas; (3) novērtēt, kā mainās klienta sociālā funkcionēšana, un attiecīgi mainīt sociālās rehabilitācijas pakalpojumu apjomu un saturu; (4) organizēt grupu interešu nodarbības izmantojot dažādas metodes un līdzekļus; (5) palīdzēt sociālajam darbiniekam sadarbībā ar citiem speciālistiem izstrādāt un īstenot klientu individuālos sociālās rehabilitācijas plānus;  (6) palīdzēt klientam uzlabot esošās un apgūt jaunas sociālās prasmes.</t>
  </si>
  <si>
    <t xml:space="preserve">Minētās slodzes var sadalīt starp vairākiem speciālistiem DAC, piesaistot citus speciālistus nodarbību vadīšanai (nodarbību vadītāju (mūzikas, mākslas u.c.) ergoterapeitu, rehabilitologu u.c.), lai nodrošinātu daudzveidīgas nodarbības, atbilstoši klientu vajadzībām un interesēm (produktivitātes un patstāvīgas dzīves prasmju apgūšana, radošās darbnīcas, dažādu terapiju nodarbības,brīvā laika organizēšana utt) un pašvaldības iespējām.
Pienākumi: (1) ievākt informāciju par klienta vajadzībām un novērtēt viņa sociālās iemaņas; (2) organizēt un vadīt nodarbības sociālo iemaņu un funkcionēšanas spēju attīstībai; (3) novērtēt, kā mainās klienta sociālā funkcionēšana, un attiecīgi mainīt sociālās rehabilitācijas pakalpojumu apjomu un saturu; (4) organizēt grupu interešu nodarbības izmantojot dažādas metodes un līdzekļus; (5) palīdzēt sociālajam darbiniekam sadarbībā ar citiem speciālistiem izstrādāt un īstenot klientu individuālos sociālās rehabilitācijas plānus; (6) palīdzēt klientam uzlabot esošās un apgūt jaunas prasmes. </t>
  </si>
  <si>
    <t>Pienākumi: (1) vadīt struktūrvienības darbu; (2) pārraudzīt citu darbinieku darbu; (3) iesaistīties sarežģītu problēmu risināšanā.</t>
  </si>
  <si>
    <t>Pienākumi: (1) gatavot pārskatus grāmatvedības jomā, veikt tiem nepieciešamos aprēķinus; (2) piedalīties gada un ceturkšņa pārskatu sastādīšanā; (3) veikt pilnu grāmatvedības uzskaiti iestādē/struktūrvienībā.</t>
  </si>
  <si>
    <t>Izmaksas 1 klientam dienā</t>
  </si>
  <si>
    <t>Speciālisti tiek piesaistīti atbilstoši iespējām un konkrētajiem pieejamajiem cilvēkresursiem pašvaldībā, kurā tiek izveidots DAC, un, ja pašvaldībā nav pieejams sociālais rehabilitētājs, tad var piesaistīt citu sociāla darba speciālistu, piemēram, sociālo darbinieku.
Sociālajam rehabilitētājam ir jābūt nodrošinātai vismaz 0.5 slodzei, ar atlikušo slodžu sadali DAC var variēt, piesaistot citus speciālistus nodarbību vadīšanai, lai nodrošinātu daudzveidīgas nodarbības, atbilstoši klientu vajadzībām un interesēm (pašaprūpes prasmju apgūšana, produktivitātes attīstīšana, radošās darbnīcas, dažādu terapiju nodarbības,brīvā laika organizēšana utt).
Pienākumi: (1) ievākt informāciju par klienta vajadzībām un novērtēt viņa sociālās iemaņas; (2) organizēt un vadīt nodarbības sociālo iemaņu un funkcionēšanas spēju attīstībai; (3) novērtēt, kā mainās klienta sociālā funkcionēšana, un attiecīgi mainīt sociālās rehabilitācijas pakalpojumu apjomu un saturu; (4) palīdzēt sociālajam darbiniekam sadarbībā ar citiem speciālistiem izstrādāt un īstenot klientu individuālos sociālās rehabilitācijas plānus; (5) palīdzēt klientam atrast risinājuma variantus sociālo problēmu gadījumos; (6) palīdzēt klientam atrast un piekļūt dažāda veida resursiem; (7) palīdzēt klientam uzlabot esošās un apgūt jaunas prasmes; (8) skaidrot informāciju un palīdzēt izmantot alternatīvās komunikācijas līdzekļus un tehniskos palīglīdzekļus.</t>
  </si>
  <si>
    <t>Pienākumi: (1) ievākt informāciju par klienta vajadzībām un novērtēt viņa pašaprūpes iemaņas; (2) palīdzēt personām ar funkcionāliem traucējumiem uzlabot funkcionēšanas iemaņas; (3) novērtēt, kā mainās klienta iespējas aprūpēt sevi, un attiecīgi mainīt sociālās aprūpes pakalpojumu kompleksa apjomu un saturu; (4) palīdzēt sociālajam darbiniekam sadarbībā ar citiem speciālistiem izstrādāt un īstenot klientu individuālos sociālās aprūpes plānus; palīdzēt klientam atrast un piekļūt dažāda veida resursiem; (5) palīdzēt klientam uzlabot esošās un apgūt jaunas aprūpes prasmes; (6) palīdzēt izmantot tehniskos līdzekļus.</t>
  </si>
  <si>
    <t>Pienākumi: (1) palīdzēt personām, kuras pašas sevi nevar aprūpēt; (2) palīdzēt apģērbties, nomazgāties; (3) sagatavot un uzņemt ēdienu; pasniegt ēdienu un, ja nepieciešams, pabarot; (4) pavadīt dažādu institūciju un pasākumu apmeklēšanas laikā; (5) apkopt telpas ar rokām vai putekļsūcēju; (6) mazgāt grīdas.</t>
  </si>
  <si>
    <t>Pienākumi:  (1) gatavot pārskatus grāmatvedības jomā, veikt tiem nepieciešamos aprēķinus; (2) piedalīties gada un ceturkšņa pārskatu sastādīšanā; (3) veikt pilnu grāmatvedības uzskaiti iestādē/struktūrvienībā.</t>
  </si>
  <si>
    <t>Veselības apdrošināšanas izmaksu aprēķins DAC strādājošajiem</t>
  </si>
  <si>
    <t>Dienas aprūpes centrs (turpmāk –  DAC) personām ar garīga rakstura traucējumiem dienas laikā nodrošina sociālās aprūpes un sociālās rehabilitācijas pakalpojumus, sociālo prasmju attīstību, izglītošanu un brīvā laika pavadīšanas iespējas.</t>
  </si>
  <si>
    <t>Mācību materiāli un līdzekļi, lai nodrošinātu nodarbības klientiem.</t>
  </si>
  <si>
    <t xml:space="preserve">Sociālais rehabilitētājs vai cits speciālists –   nodarbību vadītājs uz 20 klientiem  40 stundas nedēļā (8 stundas darba dienā) </t>
  </si>
  <si>
    <t xml:space="preserve">Pienākumi: (1) psihosociālais darbs; (2) sociālā gadījuma vadīšana –  vadīt klienta sociālo problēmu risināšanu, piesaistot nepieciešamos speciālistus; (3) strādāt ar klientu individuāli vai grupā, lai  identificētu sociālo problēmu un noteiktu atbalsta veidus; (4) analizēt klienta sociālo problēmu un palīdzēt rast problēmu risinājuma iespējas; (5) nodrošināt klienta sociālā atbalsta tīkla veidošanu; (6) strādāt ar grupu, lai palīdzētu klientam attīstīt nepieciešamās prasmes; (7) aizstāvēt  klientu intereses; (8) veidot sadarbību ar citām institūcijām.
</t>
  </si>
  <si>
    <t>Pienākumi: (1) vadīt klienta sociālo problēmu risināšanu, piesaistot nepieciešamos speciālistus; (2) strādāt ar klientu individuāli vai grupā, lai  identificētu sociālo problēmu un noteiktu atbalsta veidus; (3) analizēt klienta sociālo problēmu un palīdzēt rast problēmu risinājuma iespējas; (4) nodrošināt klienta sociālā atbalsta tīkla veidošanu; (5) strādāt ar grupu, lai palīdzētu klientam attīstīt nepieciešamās prasmes; (6) aizstāvēt klientu intereses un tiesības; (7) veidot sadarbību ar citām institūcijām.</t>
  </si>
  <si>
    <t>6= 5/252 darba dienas gadā</t>
  </si>
  <si>
    <t xml:space="preserve">DAC bez aprūpes atrodas klienti, kuriem nav nepieciešama aprūpe. DAC bez aprūpes ir nepieciešami 3 darbinieki (3 slodzes) (neskaitot sociālo darbinieku), kas nodrošinās darbu tieši ar klientu (vidēji 6 – 7 klienti uz 1 slodzi). </t>
  </si>
  <si>
    <t>Supervīzija</t>
  </si>
  <si>
    <t>Speciālists</t>
  </si>
  <si>
    <t>4=2/3</t>
  </si>
  <si>
    <t>Institūcijas un struktūrvienības vadītājs</t>
  </si>
  <si>
    <t>Pārējie darbinieki</t>
  </si>
  <si>
    <t>Supervīzijas izmaksas par darba stundu (viens darbinieks)</t>
  </si>
  <si>
    <t>Vidējās supervīzijas izmaksas par darba stundu (viens darbinieks)</t>
  </si>
  <si>
    <t>Pakalpojuma "Dienas aprūpes centri personām ar garīga rakstura traucējumiem" sniedzēju izmaksu apkopojums un vidējo izmaksu aprēķins</t>
  </si>
  <si>
    <t>5=4 (vidējais)</t>
  </si>
  <si>
    <t>Supervīzijas izmaksu aprēķins pakalpojumam "Dienas aprūpes centri personām ar garīga rakstura traucējumiem"</t>
  </si>
  <si>
    <t>Pakalpojuma  saturs</t>
  </si>
  <si>
    <t>Pakalpojuma apjoms un īpašie nosacījumi</t>
  </si>
  <si>
    <t>DAC pakalpojuma izmaksas par vienu klientu ir aprēķinātas, pieņemot, ka vienā centrā pakalpojumu saņem 20 klienti. DAC saņem aprēķināto vienas dienas izmaksu summu atbilstoši klientu skaitam un darba dienu skaitam.</t>
  </si>
  <si>
    <t>Kancelejas preces un biroja preces</t>
  </si>
  <si>
    <t>Izmaksas mēnesī               par 20 klientiem</t>
  </si>
  <si>
    <t>Izmaksas                         par 1 klientu                dienā</t>
  </si>
  <si>
    <t>Veselības apdrošināšanas izmaksas par 1 klientu dienā, euro</t>
  </si>
  <si>
    <t>Veselības apdrošināšanas izmaksas par 1 klientu gadā, euro</t>
  </si>
  <si>
    <t xml:space="preserve">Klientu skaits, kam plānots sniegt pakalpojumu </t>
  </si>
  <si>
    <t>Pakalpojuma "Dienas aprūpes centri personām ar garīga rakstura traucējumiem" aprēķini (vieglie 1 un 2 līmenis bez aprūpes)</t>
  </si>
  <si>
    <t>Pakalpojuma "Dienas aprūpes centri personām ar garīga rakstura traucējumiem" aprēķini (smagie 3 un 4 līmenis ar aprūpi)</t>
  </si>
  <si>
    <t>Izmaksas par vienu klientu dienā 2016. gadā, euro</t>
  </si>
  <si>
    <t>Izmaksas par vienu klientu dienā 2015. gadā, euro</t>
  </si>
  <si>
    <t>Izmaksas par vienu klientu dienā 2014. gadā, euro</t>
  </si>
  <si>
    <t>Kopā:</t>
  </si>
  <si>
    <t>Klientam saskaņā ar Ministru kabineta 2017. gada 13. jūnija noteikumiem Nr. 338 "Prasības sociālo pakalpojumu sniedzējiem" (turpmāk – MK noteikumi Nr. 338) 137. punktu nodrošina:
- uzraudzību un individuālu atbalstu;
- palīdzību pašaprūpē atbilstoši nepieciešamībai;
- sociālā darba speciālista konsultācijas atbilstoši nepieciešamībai;
- kognitīvo spēju uzturēšanu vai attīstīšanu;
- nodarbinātību veicinošo prasmju attīstīšanas nodarbības (piemēram, aušana, kokapstrāde, šūšana, keramika) un pastāvīgās funkcionēšanas spēju (piemēram, mājturības darbi, kulinārijas nodarbības, informācijas tehnoloģiju apguve) attīstīšanu vai sīkās motorikas (piemēram, rokdarbi, veidošana, motoriku attīstošās spēles), pašaprūpes un patstāvīgās funkcionēšanas (ēdiena pagatavošana, galda klāšana, mājturības darbi, informācijas un komunikācijas tehnoloģiju lietošana) un citu prasmju attīstību veicinošas nodarbības atbilstoši klienta vecumam un funkcionālajam stāvoklim;
- mākslas un mākslinieciskās pašdarbības spēju attīstīšanas nodarbības (piemēram, zīmēšana, mūzika, dažādu mākslas terapiju pielietošana, teātra uzvedumu veidošana, grāmatu lasīšana, audioierakstu klausīšanās, kino)
- fiziskās aktivitātes;
- brīvā laika aktivitātes un relaksējošās nodarbības, atbilstoši dienas ritmam;
- klientu informēšanas un izglītošanas pasākumus, atbilstoši nepieciešamībai; 
- speciālistu konsultācijas (piemēram, ergoterapeits, fizioterapeits, psihologs) pēc nepieciešamības un iespējām;
- pastaigas svaigā gaisā. 
Saskaņā ar MK noteikumu Nr. 338 139. punktu DAC pakalpojuma sniedzējs klientam organizē ēdināšanu vai nodrošina iespēju ēst līdzi paņemto ēdienu.</t>
  </si>
  <si>
    <t>Klientam nepieciešamais pakalpojuma apjoms tiek pielāgots individuāli atbilstoši katra klienta vajadzībām.
DAC strādā pilnu darba dienu – ir atvērts 8 stundas katru darba dienu, pirmssvētku dienās centra darba diena ir par vienu stundu īsāka.</t>
  </si>
  <si>
    <t>DAC bez aprūpes</t>
  </si>
  <si>
    <t>DAC ar aprūpi</t>
  </si>
  <si>
    <t>Darbinieku skaits</t>
  </si>
  <si>
    <t>7=5*6</t>
  </si>
  <si>
    <r>
      <t>Pakalpojuma "Dienas aprūpes centri personām ar garīga rakstura traucējumiem" apraksts</t>
    </r>
    <r>
      <rPr>
        <sz val="12"/>
        <color indexed="8"/>
        <rFont val="Arial"/>
        <family val="1"/>
        <charset val="186"/>
      </rPr>
      <t/>
    </r>
  </si>
  <si>
    <t>Tiek nodrošināta ēdināšana 1 rezi dienā – pusdienas. Ēdināšanas izmaksas visiem pakalpojumiem tiek nodrošinātas vienādā apmērā. Pārtika, samaksa par izdevumiem ēdināšanas nodrošināšanai, kā arī ēdināšanas pakalpojumi.</t>
  </si>
  <si>
    <t>Ēdināšanas izdevumi</t>
  </si>
  <si>
    <t>Tiek nodrošināta ēdināšana 1 rezi dienā – pusdienas. Ēdināšanas izmaksas visiem pakalpojumiem tiek nodrošinātas vienādā apmērā. Pārtika, samaksa par izdevumiem ēdināšanas nodrošināšanai, kā arī ēdināšanas pakalpojumi</t>
  </si>
  <si>
    <t xml:space="preserve">Sociālais rehabilitētājs uz 20 klientiem 40 stundas nedēļā (8 stundas darba dienā) </t>
  </si>
  <si>
    <t>0.24 euro/dienā * 21 diena * 20 klienti = 100.80 euro/mēn. (par 20 klientiem)</t>
  </si>
  <si>
    <t>0.48 euro/dienā * 21 diena * 20 klienti = 201.60 euro/mēn. (par 20 klientiem)</t>
  </si>
  <si>
    <t>2.28 euro/dienā * 21 diena * 20 klienti = 957.60 euro/mēn. (par 20 klientiem)</t>
  </si>
  <si>
    <t>0.22 euro/dienā * 21 diena * 20 klienti = 92.40 euro/mēn. (par 20 klientiem)</t>
  </si>
  <si>
    <t>0.08 euro/dienā * 21 diena * 20 klienti = 33.90 euro/mēn. (par 20 klientiem)</t>
  </si>
  <si>
    <t>0.20 euro/dienā * 21 diena * 20 klienti = 84.00 euro/mēn. (par 20 klientiem)</t>
  </si>
  <si>
    <t>0.18 euro/dienā * 21 diena * 20 klienti = 75.60 euro/mēn. (par 20 klientiem)</t>
  </si>
  <si>
    <t>0.50 euro/dienā * 21 diena * 20 klienti = 210 euro/mēn. (par 20 klientiem).</t>
  </si>
  <si>
    <t>0.20 euro/dienā * 21 diena * 20 klienti = 84.00 euro/mēn. (par 20 klientiem).</t>
  </si>
  <si>
    <t>0.18 euro/dienā * 21 diena * 20 klienti = 75.60 euro/mēn. (par 20 klientiem).</t>
  </si>
  <si>
    <t>0.08 euro/dienā * 21 diena * 20 klienti = 33.90 euro/mēn. (par 20 klientiem).</t>
  </si>
  <si>
    <t>0.22 euro/dienā * 21 diena * 20 klienti = 92.40 euro/mēn. (par 20 klientiem).</t>
  </si>
  <si>
    <t>2.28 euro/dienā * 21 diena * 20 klienti = 957.60 euro/mēn. (par 20 klientiem).</t>
  </si>
  <si>
    <t>0.48 euro/dienā * 21 diena * 20 klienti = 201.60 euro/mēn. (par 20 klientiem).</t>
  </si>
  <si>
    <t>0.15 euro/dienā * 21 diena * 20 klienti = 63.00 euro/mēn. (par 20 klientiem).</t>
  </si>
  <si>
    <t>0.10 euro/dienā * 21 diena * 20 klienti = 42.00 euro/mēn. (par 20 klientiem).</t>
  </si>
  <si>
    <t>0.24 euro/dienā * 21 diena * 20 klienti = 100.80 euro/mēn. (par 20 klientiem).</t>
  </si>
  <si>
    <t>1.60 euro/dienā * 21 diena * 20 klienti = 676 euro/mēn. (par 20 klientiem).</t>
  </si>
  <si>
    <t>Izmaksas mēnesī (par 20 klientiem)</t>
  </si>
  <si>
    <t>1.60 euro/dienā * 21 diena * 20 klienti = 676 euro/mēn. ((par 20 klientiem))</t>
  </si>
  <si>
    <t>0.10 euro/dienā * 21 diena * 20 klienti = 42 euro/mēn. (par 20 klientiem)</t>
  </si>
  <si>
    <t>0.15 euro/dienā * 21 diena * 20 klienti = 63 euro/mēn. (par 20 klientiem)</t>
  </si>
  <si>
    <t>0.27 euro/dienā * 21 diena * 20 klienti = 113.40 euro/mēn. (par 20 klientiem)</t>
  </si>
  <si>
    <t>0.64 euro/dienā * 21 diena * 20 klienti = 268.80 euro/mēn. (par 20 klientiem)</t>
  </si>
  <si>
    <t>Mēnesī vidēji  21 darba diena, t.sk.  168 darba stundas. Atlīdzība (darba samaksa + VSAOI (DD soc. nod.)): darba alga speciālistiem un apkalpojošajam personālam, kas nodrošina pakalpojuma sniegšanu, ieskaitot VSAOI, sociālās garantijas un atvaļinājums.</t>
  </si>
  <si>
    <t>Saimnieciskie pamatlīdzekļi, inventārs, inventāra remonts (materiāli un pakalpojums)</t>
  </si>
  <si>
    <t>Izmantotā izlasē tika pārstāvēti pakalpojumu sniedzēji no trīs plānošanas reģioniem (t.i., Rīgas, Zemgales un Kurzmes plānošanas reģions).
Sākotnēji informācija par dienas aprūpes centra paklapojumu sniegšanas izmaksām tika pieprasīta no Sociālo pakalpojumu sniedzēju reģistrā reģistrētiem dienas aprūpes centra pakalpojuma sniedzējiem, kuriem ir reģistrēta klientu grupa - personas ar garīga rakstura traucējumiem un pilngadīgas personas vai visu vecumu personas. Informācija tika pieprasīta elektroniski un pa telefonu. Vienas vienības standarta likmes aprēķinā izmantoti dati no dienas aprūpes centra pakalpojumu sniedzējiem, kuri atsaucās aicinājumam sniegt pieprasīto informāciju.
Informācija iegūta no pašvaldībām un pašvaldību pakalpojumu sniedzējiem (18 pakalpojumu sniedzējiem, kas veido 45% no Sociālo pakalpojumu sniedzēju reģistrā reģistrētajiem dienas aprūpes centriem pilngadīgām personām ar garīga rakstura traucējumiem (kopā uz atlases brīdi bija reģistrēti 43 dienas aprūpes centra pakalpojumu sniedzēji, no kuriem 3 netika pieprasīta informācija, jo tie reāli nesniedza pakalpojumus)), t.sk.:
1) Rīgas plānošanas reģions – biedrības "Rīgas pilsētas Rūpju bērns" 5 DAC Rīgā, nodibinājuma "Fonds KOPĀ" 1 DAC Rīgā, biedrības "Svētā Jāņa palīdzība" 1 DAC Rīgā, biedrības "Latvijas kustība par neatkarīgu dzīvi" 1 DAC Rīgā, SIA "Bērnu Oāze" 1 DAC Rīgā, SIA "Saule" 1 DAC Rīgā, biedrības "Gaismas stars" 1 DAC Rīgā, bērnu un jauniešu biedrības "Cerību spārni" 1 DAC Siguldā, pašvaldības aģentūras "Jūrmalas sociālās aprūpes centrs" 1 DAC Jūrmalā;
2) Zemgales plānošanas reģions – pašvaldību iestādes "Jelgavas sociālo lietu pārvalde" 2 DAC Jelgavā, Dobeles novada Sociālā dienesta Sociālo pakalpojumu centrs 1 DAC Dobelē; 
3) Kurzemes plānošanas reģions – biedrības "Latvijas Sarkanais krusts" Kurzemes komitejas Ventspils nodaļas 1 DAC Ventspilī, Liepājas pilsētas domes Sociālā dienesta 1 DAC Liepājā).</t>
  </si>
  <si>
    <t>2.1. pielikums</t>
  </si>
  <si>
    <t>2.2.a pielikums</t>
  </si>
  <si>
    <t>Vidējās izmaksas aprēķinātas saskaņā ar 18 DAC iesniegtajām izmaksu tāmēm par 2014., 2015. un 2016. gadu. Aprēķinu skat. 2.4. pielikumā.</t>
  </si>
  <si>
    <t>Aprēķinu skat. 2.3. pielikumā.</t>
  </si>
  <si>
    <t>Aprēķinu skat. 2.5. pielikumā.
Obligātās supervīzijas prasības sociālo pakalpojumu sniedzējiem noteiktas Ministru kabineta 2017. gada 13. jūnija noteikumu Nr. 338 9.2. apakšpunktā un 186. punktā.</t>
  </si>
  <si>
    <t>2.2.b pielikums</t>
  </si>
  <si>
    <t>Aprēķinu skat. 2.3.pielikumā.</t>
  </si>
  <si>
    <t>2.3. pielikums</t>
  </si>
  <si>
    <t>2.4. pielikums</t>
  </si>
  <si>
    <t>2.5. pielikums</t>
  </si>
  <si>
    <t>2.6. pielikums</t>
  </si>
  <si>
    <t>Pakalpojuma "Dienas aprūpes centri personām ar garīga rakstura traucējumiem, kurām ir pašaprūpes iemaņas (bez aprūpes)"  vienības izmaksu standarta likmes aprēķins</t>
  </si>
  <si>
    <t>Pakalpojuma "Dienas aprūpes centri personām ar garīga rakstura traucējumiem, kurām nepieciešams atbalsts aprūpē" vienības izmaksu standarta likmes āprēķins</t>
  </si>
  <si>
    <t>Veselības apdrošināšanas izmaksas gadā, euro [1]</t>
  </si>
  <si>
    <t>[1]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t>
  </si>
  <si>
    <t>-</t>
  </si>
  <si>
    <t>Atlīdzība [1]</t>
  </si>
  <si>
    <t>[1] Atlīdzība - pakalpojuma sniedzēju izmaksu apkopojums un vidējo izmaksu aprēķins netiek iekļauts vienas vienības izmaksu standara likmes aprēķinā, jo darbinieku atlīdzība aprēķināta saskaņā ar Ministru kabineta 2013. gada 29. janvāra noteikumiem Nr. 66 "Noteikumi par valsts un pašvaldību institūciju amatpersonu un darbinieku darba samaksu un tās noteikšanas kārtību" (skat. 2.2.a pielikumu un 2.2.b pielikumu).</t>
  </si>
  <si>
    <t>Vidēji</t>
  </si>
  <si>
    <t>Vidēji (kopā)</t>
  </si>
  <si>
    <t>Supervīzijas cena vienam darbiniekam, euro/gadā [1]</t>
  </si>
  <si>
    <t xml:space="preserve">Darba laiks gadā [2] </t>
  </si>
  <si>
    <t>Vidējās supervīzijas izmaksas par darba stundu (visiem darbiniekiem) [3]</t>
  </si>
  <si>
    <t>Sociālā darba speciālisti [4]</t>
  </si>
  <si>
    <t>[1]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</si>
  <si>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[2]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</si>
  <si>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[3] Vidējās supervīzijas izmaksas darba stundā aprēķinātas DAC (bez aprūpes) pieciem darbiniekiem un DAC ar aprūpi septiņiem darbiniekiem, ņemot vērā, ka vienas vienības izmaksu standarta likmes aprēķinā pieņemts, ka pakalpojumu nodrošina visi darbinieki, izņemot grāmatvedi (grāmatvedis neveic tiešu darbu ar klientu).</t>
  </si>
  <si>
    <t>[4] Sociālā darba speciālisti - sociālais darbinieks, sociālais rehabilitētājs un  sociālais aprūpētājs.</t>
  </si>
  <si>
    <t xml:space="preserve">Sociālais rehabilitētājs vai cits speciālists – nodarbību vadītājs uz 20 klientiem 40 stundas nedēļā (8 stundas darba dienā) </t>
  </si>
  <si>
    <r>
      <t xml:space="preserve">Sociālais darbinieks saskaņā ar MK 30.11.2010. noteikumiem Nr. 1075 klasificējas 39.saimē, IIIA līmenī.
Sociālajam darbiniekam saskaņā ar MK 29.01.2013. noteikumu Nr. 66 2. pielikumu piemērojama – 8. mēnešalgu grupa 3. maksimālā kategorija. 
1) Sociālajam darbiniekam atalgojums mēnesī: 1093 euro
</t>
    </r>
    <r>
      <rPr>
        <sz val="11"/>
        <color rgb="FFC00000"/>
        <rFont val="Times New Roman"/>
        <family val="1"/>
        <charset val="186"/>
      </rPr>
      <t>Papildus sociālajam darbiniekam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no 1093 euro: 273.25 euro</t>
    </r>
    <r>
      <rPr>
        <sz val="11"/>
        <color theme="1"/>
        <rFont val="Times New Roman"/>
        <family val="1"/>
        <charset val="186"/>
      </rPr>
      <t xml:space="preserve">
3) Kopējā bruto atlīdzība:1093+273.25=1366.25 euro
4) Kopējā bruto atlīdzība+</t>
    </r>
    <r>
      <rPr>
        <sz val="11"/>
        <color rgb="FFC00000"/>
        <rFont val="Times New Roman"/>
        <family val="1"/>
        <charset val="186"/>
      </rPr>
      <t>VSAOI 23.59%</t>
    </r>
    <r>
      <rPr>
        <sz val="11"/>
        <color theme="1"/>
        <rFont val="Times New Roman"/>
        <family val="1"/>
        <charset val="186"/>
      </rPr>
      <t>: 1366.25+322.30=1688.55 euro</t>
    </r>
  </si>
  <si>
    <r>
      <t>DAC vadītājs saskaņā ar MK 30.11.2010. noteikumiem Nr. 1075 klasificējas 23.saimē, IV līmenī.
DAC vadītājam saskaņā ar MK 29.01.2013. noteikumu Nr. 66 2. pielikumu attiecināma – 10. mēnešalgu grupa 3. maksimālā kateogorija. 
1) DAC vadītāja atalgojums: 1287 euro
2) Kopējā bruto atlīdzība+</t>
    </r>
    <r>
      <rPr>
        <sz val="11"/>
        <color rgb="FFC00000"/>
        <rFont val="Times New Roman"/>
        <family val="1"/>
        <charset val="186"/>
      </rPr>
      <t>VSAOI 23.59%</t>
    </r>
    <r>
      <rPr>
        <sz val="11"/>
        <color theme="1"/>
        <rFont val="Times New Roman"/>
        <family val="1"/>
        <charset val="186"/>
      </rPr>
      <t>: 1287+303.60=1590.60 euro
DAC vadītājs strādā mēnesī 0.5 slodzes:
2) 1590.60*0.5=795.30 euro/mēn.</t>
    </r>
  </si>
  <si>
    <r>
      <t xml:space="preserve">1) 802
2) 802*25%=200.50
3) 802+200.50=1002.50
4) 1002.50*23.59%=236.49
5) 1002.50+236.49=1238.99
6) 1238.99*2 slodzes=2477.98 euro/mēn.
7) 2477.98 / 20 klienti / 21 darba diena= </t>
    </r>
    <r>
      <rPr>
        <u/>
        <sz val="11"/>
        <color theme="1"/>
        <rFont val="Times New Roman"/>
        <family val="1"/>
        <charset val="186"/>
      </rPr>
      <t>5.90 euro/dienā (par 1 klientu)</t>
    </r>
  </si>
  <si>
    <t>Sociālais rehabilitētājs saskaņā ar MK 30.11.2010. noteikumiem Nr. 1075 klasificējas 39.saimē, IIB līmenī. 
Sociālā rehabilitētājam saskaņā ar MK 29.01.2013. noteikumu Nr. 66 2. pielikumu piemērojama – 5. mēnešalgu grupa 3. maksimālā kateogorija. 
Sociālā rehabilitētāja atalgojums: 802 euro
Papildus sociālajam rehabilitetājam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no 802 euro: 200.50 euro
3) Kopējā bruto atlīdzība: 802+200.50=1002.50 euro
4) Kopējā bruto atlīdzība+VSAOI 23.59%: 1002.50+236.49=1238.99 euro</t>
  </si>
  <si>
    <t>Sociālais rehabilitētājs saskaņā ar MK 30.11.2010. noteikumiem Nr. 1075 klasificējas 39.saimē, IIB līmenī. Sociālā rehabilitētājam saskaņā ar MK 29.01.2013. noteikumu Nr. 66 2. pielikumu piemērojama – 5. mēnešalgu grupa 3. maksimālā kateogorija. 
Sociālā rehabilitētāja atalgojums: 802 euro
Papildus sociālajam rehabilitetājam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no 802 euro: 200.50 euro
3) Kopējā bruto atlīdzība: 802+200.50=1002.50 euro
4) Kopējā bruto atlīdzība+VSAOI 23.59%: 1002.50+236.49=1238.99 euro</t>
  </si>
  <si>
    <t xml:space="preserve">Vecākais grāmatvedis saskaņā ar MK 30.11.2010. noteikumiem Nr. 1075 klasificējas 14. saimē, IIIA līmenī.
Vecākajam grāmtvedim saskaņā ar MK 29.01.2013. noteikumu Nr. 66 2. pielikumu attiecināma – 9. mēnešalgu grupa 3. maksimālā kateogorija. 
1) Vecākā grāmatveža atalgojums: 1190 euro
2) Kopējā bruto atlīdzība+VSAOI 23.59%
1190+280.72=1470.72 euro
Grāmatvedis strādā mēnesī 0.2 slodzes:
3) 1470.72*0.2= 294.14 euro/mēn. </t>
  </si>
  <si>
    <r>
      <t>1) 802
2) 802*25%=200.50
3) 802+200.50=1002.50
4) 1002.50*23.59%=236.49
5) 1002.50+236.49=1238.99
6) 1238.99 / 20 klienti / 21 darba diena=</t>
    </r>
    <r>
      <rPr>
        <u/>
        <sz val="11"/>
        <color theme="1"/>
        <rFont val="Times New Roman"/>
        <family val="1"/>
        <charset val="186"/>
      </rPr>
      <t>2.95 euro/dienā (par 1 klientu)</t>
    </r>
  </si>
  <si>
    <r>
      <t>1) 1093
2) 1093*25%=273.25
3) 1093+273.25=1366.25
4) 1366.25*23.59%=322.30
5) 1366.25+322.30=1688.55
6) 1688.55/ 20 klienti / 21 darba diena=</t>
    </r>
    <r>
      <rPr>
        <u/>
        <sz val="11"/>
        <color theme="1"/>
        <rFont val="Times New Roman"/>
        <family val="1"/>
        <charset val="186"/>
      </rPr>
      <t>4.02 euro/dienā (par 1 klientu)</t>
    </r>
  </si>
  <si>
    <r>
      <t>1) 1287
2) 1287*23.59%=303.60
3) 1287+303.60=1590.60
4) 1590.60*0.5 slodzes=795.30
5) 795.30 / 20 klienti / 21 darba diena=</t>
    </r>
    <r>
      <rPr>
        <u/>
        <sz val="11"/>
        <color theme="1"/>
        <rFont val="Times New Roman"/>
        <family val="1"/>
        <charset val="186"/>
      </rPr>
      <t>1.89 euro/dienā (par klientu)</t>
    </r>
  </si>
  <si>
    <r>
      <t>1) 1190
2) 1190*23.59%=280.72
3) 1190+280.72=1470.72
4) 1470.72* 0.2 slodzes=294.14
5) 294.14 / 20 klieni / 21 darba diena=</t>
    </r>
    <r>
      <rPr>
        <u/>
        <sz val="11"/>
        <color theme="1"/>
        <rFont val="Times New Roman"/>
        <family val="1"/>
        <charset val="186"/>
      </rPr>
      <t>0.70 euro/dienā (par 1 klientu)</t>
    </r>
  </si>
  <si>
    <r>
      <t>1) 1190
2) 1190*23.59%=280.72
3) 1190+280.72=1470.72
4) 1470.72*0.2 slodzes=294.14
5) 294.14 / 20 klieni / 21 darba diena=</t>
    </r>
    <r>
      <rPr>
        <u/>
        <sz val="11"/>
        <color theme="1"/>
        <rFont val="Times New Roman"/>
        <family val="1"/>
        <charset val="186"/>
      </rPr>
      <t>0.70 euro/dienā (par 1 klientu)</t>
    </r>
  </si>
  <si>
    <r>
      <t>1) 802
2) 802*25%=200.50
3) 802+200.50=1002.50
4) 1002.50*23.59%=236.49
5) 1002.50+236.49=1238.99
6) 1238.99*2 slodzes=2477.98 euro/mēn.
7) 2477.98 / 20 klienti / 21 darba diena=</t>
    </r>
    <r>
      <rPr>
        <u/>
        <sz val="11"/>
        <color theme="1"/>
        <rFont val="Times New Roman"/>
        <family val="1"/>
        <charset val="186"/>
      </rPr>
      <t>5.90 euro/dienā (par 1 klientu)</t>
    </r>
  </si>
  <si>
    <t>Sociālais rehabilitētājs saskaņā ar MK 30.11.2010. noteikumiem Nr. 1075 klasificējas 39.saimē, IIB līmenī. 
Sociālā rehabilitētājam saskaņā ar MK 29.01.2013. noteikumu Nr. 66 2. pielikumu piemērojama – 5. mēnešalgu grupa 3. maksimālā kateogorija. 
1) Sociālā rehabilitētāja atalgojums mēnesī 802 euro
Papildus sociālajam rehabilitetājam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no 802 euro: 200.50 euro
3) Kopējā bruto atlīdzība: 802+200.50=1002.50 euro
4) Kopējā bruto atlīdzība+VSAOI 23.59%: 1002.50+236.49=1238.99 euro</t>
  </si>
  <si>
    <r>
      <t>1) 1093
2) 1093*25%=273.25
3) 1093+273.25=1366.25
4) 1366.25*23.59%=322.30
5) 1366.25+322.30=1688.55
6) 1688.55 / 20 klieni / 21 darba diena=</t>
    </r>
    <r>
      <rPr>
        <u/>
        <sz val="11"/>
        <color theme="1"/>
        <rFont val="Times New Roman"/>
        <family val="1"/>
        <charset val="186"/>
      </rPr>
      <t>4.02 euro/dienā (par 1 klientu)</t>
    </r>
  </si>
  <si>
    <t>Sociālais darbinieks saskaņā ar MK 30.11.2010. noteikumiem Nr. 1075 klasificējas 39.saimē, IIIA līmenī.
Sociālajam darbiniekam saskaņā ar MK 29.01.2013. noteikumu Nr. 66 2. pielikumu piemērojama – 8. mēnešalgu grupa 3. maksimālā kateogorija. 
1) Sociālajam darbiniekam atalgojums mēnesī: 1093 euro
Papildus sociālajam darbiniekam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no 1093 euro: 273.25 euro
3) Kopējā bruto atlīdzība: 1093+273.25=1366.25 euro
4) Kopējā bruto atlīdzība+VSAOI 23.59%: 1366.25+322.30=1688.55 euro</t>
  </si>
  <si>
    <r>
      <t>1) 802
2) 802*25%=200.50
3) 802+200.50=1002.50
4) 1002.50*23.59%=236.49
5) 1002.50+236.49=1238.99
6) 1238.99*1 slodzes=1238.99 euro/mēn.
7) 1238.99 / 20 klienti / 21 darba diena=</t>
    </r>
    <r>
      <rPr>
        <u/>
        <sz val="11"/>
        <color theme="1"/>
        <rFont val="Times New Roman"/>
        <family val="1"/>
        <charset val="186"/>
      </rPr>
      <t>2.95 euro/dienā (par 1 klientu)</t>
    </r>
  </si>
  <si>
    <t>Sociālais aprūpētājs saskaņā ar MK 30.11.2010. noteikumiem Nr. 1075 klasificējas 39.saimē, IIB līmenī.
MK 29.01.2013. noteikumu Nr. 66 2. pielikums – 5 mēnešalgu grupa 3 maksimālā kateogorija.
1) Sociālā aprūpētāja atalgojums mēnesī 802 euro
Papildus sociālajam aprūpētājam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no 802 euro: 200.50 euro
3) Kopējā bruto atlīdzība: 802+200.50=1002.50 euro
4) Kopējā bruto atlīdzība+VSAOI 23.59%: 1002.50+236.49=1238.99 euro</t>
  </si>
  <si>
    <r>
      <t>1) 608
2) 608*25%=152
3) 608+152=760
4) 760*23.59%=179.28
5) 760+179.28=939.28
6) 939.28*2 slodzes=1878.56
7) 1878.56 /20 klieni / 21 darba diena =</t>
    </r>
    <r>
      <rPr>
        <u/>
        <sz val="11"/>
        <color theme="1"/>
        <rFont val="Times New Roman"/>
        <family val="1"/>
        <charset val="186"/>
      </rPr>
      <t>4.47 euro/dienā (par 1 klientu)</t>
    </r>
  </si>
  <si>
    <t>Aprūpētājs saskaņā ar MK 30.11.2010. noteikumiem Nr. 1075 klasificējas 39.saimē, I līmenī. 
Aprūpētājam saskaņā ar MK 29.01.2013. noteikumu Nr. 66 2.pielikumu attiecināma – 3. mēnešalgu grupa 3. maksimālā kateogorija. 
1) Aprūpētāja atalgojums mēnesī: 608 euro
Papildus aprūpētajam saskaņā ar MK 29.01.2013. noteikumu Nr. 66 31. punktu tiek maksāta piemaksa līdz 25% apmērā no mēneša atalgojuma (jo amata pienākumi tiek pielīdzināti aprūpētāja darbam ilgstošas sociālās aprūpes un sociālās rehabilitācijas iestādē pilngadīgām personām).
2) Piemaksa 25% apmērā no 608 euro: 152 euro
3) Kopējā bruto atlīdzība: 608+152=760 euro
4) Kopējā bruto atlīdzība+VSAOI 23.59%: 760+179.28=939.28 euro</t>
  </si>
  <si>
    <r>
      <t>1) 1590
2) 1590*23.59%=303.60
3) 1590+303.60=1590.60
4) 1590.60*0.5 slodzes=795.30
5) 795.30 / 20 klienti / 21 darba diena=</t>
    </r>
    <r>
      <rPr>
        <u/>
        <sz val="11"/>
        <color theme="1"/>
        <rFont val="Times New Roman"/>
        <family val="1"/>
        <charset val="186"/>
      </rPr>
      <t>1.89 euro/dienā (par 1 klientu).</t>
    </r>
  </si>
  <si>
    <t>DAC vadītājs saskaņā ar MK 30.11.2010. noteikumiem Nr. 1075 klasificējas 23.saimē, IV līmenī.
DAC vadītājam saskaņā ar MK 29.01.2013. noteikumu Nr. 66 2. pielikumu attiecināma – 10. mēnešalgu grupa 3. maksimālā kateogorija. 
1) DAC vadītāja atalgojums: 1287 euro
2) Kopējā bruto atlīdzība+VSAOI 23.59%:
1287+303.60=1590.60 euro
DAC vadītājs strādā mēnesī 0.5 slodzes:
3) 1590.60*0.5=795.30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</si>
</sst>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0"/>
      <name val="Arial"/>
      <charset val="186"/>
    </font>
    <font>
      <sz val="10"/>
      <name val="Arial"/>
      <family val="2"/>
      <charset val="186"/>
    </font>
    <font>
      <sz val="11"/>
      <name val="Times New Roman"/>
      <family val="1"/>
      <charset val="186"/>
    </font>
    <font>
      <b/>
      <sz val="11"/>
      <name val="Times New Roman"/>
      <family val="1"/>
      <charset val="186"/>
    </font>
    <font>
      <sz val="11"/>
      <name val="Arial"/>
      <family val="2"/>
      <charset val="186"/>
    </font>
    <font>
      <sz val="11"/>
      <name val="Times New Roman"/>
      <family val="1"/>
      <charset val="186"/>
    </font>
    <font>
      <b/>
      <sz val="11"/>
      <name val="Times New Roman"/>
      <family val="1"/>
      <charset val="186"/>
    </font>
    <font>
      <b/>
      <i/>
      <sz val="11"/>
      <name val="Times New Roman"/>
      <family val="1"/>
      <charset val="186"/>
    </font>
    <font>
      <sz val="12"/>
      <color indexed="8"/>
      <name val="Arial"/>
      <family val="1"/>
      <charset val="186"/>
    </font>
    <font>
      <sz val="11"/>
      <name val="Times New Roman"/>
      <family val="1"/>
      <charset val="186"/>
    </font>
    <font>
      <b/>
      <sz val="11"/>
      <name val="Times New Roman"/>
      <family val="1"/>
      <charset val="186"/>
    </font>
    <font>
      <b/>
      <i/>
      <sz val="11"/>
      <name val="Times New Roman"/>
      <family val="1"/>
      <charset val="186"/>
    </font>
    <font>
      <i/>
      <sz val="11"/>
      <name val="Times New Roman"/>
      <family val="1"/>
      <charset val="186"/>
    </font>
    <font>
      <i/>
      <sz val="12"/>
      <name val="Times New Roman"/>
      <family val="1"/>
      <charset val="186"/>
    </font>
    <font>
      <i/>
      <sz val="11"/>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11"/>
      <color rgb="FFFF0000"/>
      <name val="Arial"/>
      <family val="2"/>
      <charset val="186"/>
    </font>
    <font>
      <sz val="11"/>
      <color rgb="FF000000"/>
      <name val="Times New Roman"/>
      <family val="1"/>
      <charset val="186"/>
    </font>
    <font>
      <sz val="11"/>
      <color rgb="FFFF0000"/>
      <name val="Times New Roman"/>
      <family val="1"/>
      <charset val="186"/>
    </font>
    <font>
      <sz val="12"/>
      <color theme="1"/>
      <name val="Times New Roman"/>
      <family val="1"/>
      <charset val="186"/>
    </font>
    <font>
      <i/>
      <sz val="11"/>
      <color theme="1"/>
      <name val="Times New Roman"/>
      <family val="1"/>
      <charset val="186"/>
    </font>
    <font>
      <b/>
      <sz val="12"/>
      <color theme="1"/>
      <name val="Times New Roman"/>
      <family val="1"/>
      <charset val="186"/>
    </font>
    <font>
      <sz val="10"/>
      <color theme="1"/>
      <name val="Arial"/>
      <family val="2"/>
      <charset val="186"/>
    </font>
    <font>
      <strike/>
      <sz val="11"/>
      <name val="Times New Roman"/>
      <family val="1"/>
      <charset val="186"/>
    </font>
    <font>
      <b/>
      <strike/>
      <sz val="11"/>
      <name val="Times New Roman"/>
      <family val="1"/>
      <charset val="186"/>
    </font>
    <font>
      <u/>
      <sz val="11"/>
      <color theme="1"/>
      <name val="Times New Roman"/>
      <family val="1"/>
      <charset val="186"/>
    </font>
    <font>
      <sz val="11"/>
      <color rgb="FFC00000"/>
      <name val="Times New Roman"/>
      <family val="1"/>
      <charset val="186"/>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84">
    <xf numFmtId="0" fontId="0" fillId="0" borderId="0" xfId="0"/>
    <xf numFmtId="0" fontId="2" fillId="0" borderId="0" xfId="0" applyFont="1"/>
    <xf numFmtId="0" fontId="16" fillId="2" borderId="1" xfId="0" applyFont="1" applyFill="1" applyBorder="1" applyAlignment="1">
      <alignment horizontal="center" vertical="center" wrapText="1"/>
    </xf>
    <xf numFmtId="1" fontId="2" fillId="3" borderId="1" xfId="0" applyNumberFormat="1" applyFont="1" applyFill="1" applyBorder="1" applyAlignment="1">
      <alignment horizontal="center"/>
    </xf>
    <xf numFmtId="1" fontId="2" fillId="3" borderId="1" xfId="0" applyNumberFormat="1" applyFont="1" applyFill="1" applyBorder="1" applyAlignment="1">
      <alignment horizontal="center" wrapText="1"/>
    </xf>
    <xf numFmtId="0" fontId="2" fillId="0" borderId="2" xfId="0" applyFont="1" applyBorder="1"/>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3" fontId="16" fillId="3" borderId="1" xfId="0" applyNumberFormat="1" applyFont="1" applyFill="1" applyBorder="1" applyAlignment="1">
      <alignment horizontal="center"/>
    </xf>
    <xf numFmtId="0" fontId="16" fillId="0" borderId="1" xfId="0" applyFont="1" applyBorder="1" applyAlignment="1">
      <alignment horizontal="center"/>
    </xf>
    <xf numFmtId="4" fontId="16" fillId="0" borderId="1" xfId="0" applyNumberFormat="1" applyFont="1" applyBorder="1" applyAlignment="1">
      <alignment horizontal="center"/>
    </xf>
    <xf numFmtId="2" fontId="16" fillId="0" borderId="1" xfId="0" applyNumberFormat="1" applyFont="1" applyBorder="1" applyAlignment="1">
      <alignment horizontal="center"/>
    </xf>
    <xf numFmtId="3" fontId="17" fillId="0" borderId="1" xfId="0" applyNumberFormat="1" applyFont="1" applyBorder="1" applyAlignment="1">
      <alignment horizontal="center"/>
    </xf>
    <xf numFmtId="4" fontId="17" fillId="0" borderId="1" xfId="0" applyNumberFormat="1" applyFont="1" applyBorder="1" applyAlignment="1">
      <alignment horizontal="center"/>
    </xf>
    <xf numFmtId="4" fontId="2" fillId="3"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0" fontId="4" fillId="0" borderId="0" xfId="0" applyFont="1"/>
    <xf numFmtId="0" fontId="2" fillId="3" borderId="1" xfId="0" applyFont="1" applyFill="1" applyBorder="1" applyAlignment="1">
      <alignment horizontal="center" vertical="center" wrapText="1"/>
    </xf>
    <xf numFmtId="0" fontId="18" fillId="0" borderId="0" xfId="0" applyFont="1"/>
    <xf numFmtId="0" fontId="16" fillId="0" borderId="0" xfId="0" applyFont="1"/>
    <xf numFmtId="0" fontId="16" fillId="0" borderId="0" xfId="0" applyFont="1" applyAlignment="1">
      <alignment wrapText="1"/>
    </xf>
    <xf numFmtId="2" fontId="16" fillId="0" borderId="0" xfId="0" applyNumberFormat="1" applyFont="1"/>
    <xf numFmtId="0" fontId="16" fillId="2" borderId="1" xfId="0" applyFont="1" applyFill="1" applyBorder="1" applyAlignment="1">
      <alignment horizontal="center" vertical="center" wrapText="1"/>
    </xf>
    <xf numFmtId="0" fontId="16" fillId="0" borderId="0" xfId="0" applyFont="1" applyBorder="1"/>
    <xf numFmtId="0" fontId="16" fillId="0" borderId="0" xfId="0" applyFont="1" applyBorder="1" applyAlignment="1">
      <alignment horizontal="center" vertical="center"/>
    </xf>
    <xf numFmtId="3" fontId="16" fillId="0" borderId="0" xfId="0" applyNumberFormat="1" applyFont="1" applyBorder="1" applyAlignment="1">
      <alignment horizontal="center" vertical="center"/>
    </xf>
    <xf numFmtId="4" fontId="16" fillId="0" borderId="0" xfId="0" applyNumberFormat="1" applyFont="1" applyBorder="1" applyAlignment="1">
      <alignment horizontal="center" vertical="center"/>
    </xf>
    <xf numFmtId="2" fontId="17" fillId="0" borderId="0" xfId="0" applyNumberFormat="1" applyFont="1" applyBorder="1" applyAlignment="1">
      <alignment horizontal="center" vertical="center"/>
    </xf>
    <xf numFmtId="0" fontId="5" fillId="0" borderId="0" xfId="0" applyFont="1"/>
    <xf numFmtId="0" fontId="17" fillId="2" borderId="1" xfId="0" applyFont="1" applyFill="1" applyBorder="1" applyAlignment="1">
      <alignment horizontal="center" vertical="center" wrapText="1"/>
    </xf>
    <xf numFmtId="4" fontId="17" fillId="2" borderId="1" xfId="0" applyNumberFormat="1" applyFont="1" applyFill="1" applyBorder="1" applyAlignment="1">
      <alignment horizontal="center" vertical="center"/>
    </xf>
    <xf numFmtId="9" fontId="17" fillId="2" borderId="1" xfId="1" applyFont="1" applyFill="1" applyBorder="1" applyAlignment="1">
      <alignment horizontal="center" vertical="center"/>
    </xf>
    <xf numFmtId="0" fontId="16"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2" fontId="16" fillId="0" borderId="1" xfId="0" applyNumberFormat="1" applyFont="1" applyBorder="1" applyAlignment="1">
      <alignment horizontal="center" vertical="center"/>
    </xf>
    <xf numFmtId="10" fontId="16" fillId="0" borderId="1" xfId="1" applyNumberFormat="1" applyFont="1" applyBorder="1" applyAlignment="1">
      <alignment horizontal="center" vertical="center"/>
    </xf>
    <xf numFmtId="0" fontId="16" fillId="3" borderId="1" xfId="0" applyFont="1" applyFill="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wrapText="1"/>
    </xf>
    <xf numFmtId="0" fontId="16" fillId="3" borderId="1" xfId="0" applyFont="1" applyFill="1" applyBorder="1" applyAlignment="1">
      <alignment horizontal="center" vertical="center" wrapText="1"/>
    </xf>
    <xf numFmtId="2" fontId="5" fillId="0" borderId="0" xfId="0" applyNumberFormat="1" applyFont="1"/>
    <xf numFmtId="0" fontId="16" fillId="3" borderId="1" xfId="0" applyFont="1" applyFill="1" applyBorder="1" applyAlignment="1">
      <alignment horizontal="center" vertical="center"/>
    </xf>
    <xf numFmtId="2" fontId="16" fillId="3" borderId="1" xfId="0" applyNumberFormat="1" applyFont="1" applyFill="1" applyBorder="1" applyAlignment="1">
      <alignment horizontal="center" vertical="center"/>
    </xf>
    <xf numFmtId="0" fontId="16" fillId="2" borderId="1" xfId="0" applyFont="1" applyFill="1" applyBorder="1" applyAlignment="1">
      <alignment horizontal="center" vertical="center"/>
    </xf>
    <xf numFmtId="0" fontId="16" fillId="2" borderId="1" xfId="0" applyFont="1" applyFill="1" applyBorder="1"/>
    <xf numFmtId="0" fontId="5" fillId="0" borderId="1" xfId="0" applyFont="1" applyBorder="1"/>
    <xf numFmtId="10" fontId="5" fillId="0" borderId="1" xfId="1" applyNumberFormat="1" applyFont="1" applyBorder="1" applyAlignment="1">
      <alignment horizontal="center" vertical="center"/>
    </xf>
    <xf numFmtId="0" fontId="19" fillId="0" borderId="1" xfId="0" applyFont="1" applyBorder="1" applyAlignment="1">
      <alignment vertical="center"/>
    </xf>
    <xf numFmtId="0" fontId="19" fillId="0" borderId="1" xfId="0" applyFont="1" applyBorder="1" applyAlignment="1">
      <alignment vertical="center" wrapText="1"/>
    </xf>
    <xf numFmtId="0" fontId="19" fillId="0" borderId="1" xfId="0" applyFont="1" applyBorder="1" applyAlignment="1">
      <alignment wrapText="1"/>
    </xf>
    <xf numFmtId="0" fontId="20" fillId="0" borderId="1" xfId="0" applyFont="1" applyBorder="1"/>
    <xf numFmtId="0" fontId="17" fillId="2" borderId="1" xfId="0" applyFont="1" applyFill="1" applyBorder="1" applyAlignment="1">
      <alignment horizontal="right" wrapText="1"/>
    </xf>
    <xf numFmtId="0" fontId="17" fillId="2" borderId="1" xfId="0" applyFont="1" applyFill="1" applyBorder="1"/>
    <xf numFmtId="9" fontId="17" fillId="2" borderId="1" xfId="1" applyNumberFormat="1" applyFont="1" applyFill="1" applyBorder="1" applyAlignment="1">
      <alignment horizontal="center" vertical="center"/>
    </xf>
    <xf numFmtId="0" fontId="2" fillId="0" borderId="1" xfId="0" applyFont="1" applyBorder="1" applyAlignment="1">
      <alignment vertical="center" wrapText="1"/>
    </xf>
    <xf numFmtId="0" fontId="16" fillId="0" borderId="1" xfId="0" applyFont="1" applyFill="1" applyBorder="1"/>
    <xf numFmtId="0" fontId="16" fillId="0" borderId="1" xfId="0" applyFont="1" applyFill="1" applyBorder="1" applyAlignment="1">
      <alignment horizontal="center" vertical="center"/>
    </xf>
    <xf numFmtId="4" fontId="16" fillId="0" borderId="1" xfId="0" applyNumberFormat="1" applyFont="1" applyFill="1" applyBorder="1" applyAlignment="1">
      <alignment horizontal="center" vertical="center"/>
    </xf>
    <xf numFmtId="4" fontId="16" fillId="0" borderId="1" xfId="0" applyNumberFormat="1" applyFont="1" applyFill="1" applyBorder="1" applyAlignment="1">
      <alignment horizontal="center" vertical="center"/>
    </xf>
    <xf numFmtId="0" fontId="16" fillId="0" borderId="1" xfId="0" applyFont="1" applyFill="1" applyBorder="1" applyAlignment="1">
      <alignment horizontal="center"/>
    </xf>
    <xf numFmtId="2" fontId="21" fillId="0" borderId="1" xfId="0" applyNumberFormat="1" applyFont="1" applyFill="1" applyBorder="1" applyAlignment="1">
      <alignment horizontal="center" vertical="center"/>
    </xf>
    <xf numFmtId="10" fontId="5" fillId="0" borderId="1" xfId="1" applyNumberFormat="1" applyFont="1" applyFill="1" applyBorder="1" applyAlignment="1">
      <alignment horizontal="center" vertical="center"/>
    </xf>
    <xf numFmtId="0" fontId="16" fillId="0" borderId="1" xfId="0" applyFont="1" applyFill="1" applyBorder="1" applyAlignment="1">
      <alignment vertical="center" wrapText="1"/>
    </xf>
    <xf numFmtId="0" fontId="16" fillId="0" borderId="1" xfId="0" applyNumberFormat="1" applyFont="1" applyFill="1" applyBorder="1" applyAlignment="1">
      <alignment horizontal="center" vertical="center"/>
    </xf>
    <xf numFmtId="0" fontId="9" fillId="0" borderId="0" xfId="0" applyFont="1"/>
    <xf numFmtId="0" fontId="10" fillId="2" borderId="1" xfId="0" applyFont="1" applyFill="1" applyBorder="1" applyAlignment="1">
      <alignment horizontal="center" vertical="center" wrapText="1"/>
    </xf>
    <xf numFmtId="4" fontId="17" fillId="2" borderId="1" xfId="0" applyNumberFormat="1" applyFont="1" applyFill="1" applyBorder="1" applyAlignment="1">
      <alignment horizontal="center" vertical="center"/>
    </xf>
    <xf numFmtId="9" fontId="10" fillId="2" borderId="1" xfId="1" applyFont="1" applyFill="1" applyBorder="1" applyAlignment="1">
      <alignment horizontal="center" vertical="center"/>
    </xf>
    <xf numFmtId="0" fontId="16"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2" fontId="16" fillId="0" borderId="1" xfId="0" applyNumberFormat="1" applyFont="1" applyBorder="1" applyAlignment="1">
      <alignment horizontal="center" vertical="center"/>
    </xf>
    <xf numFmtId="10" fontId="16" fillId="0" borderId="1" xfId="1" applyNumberFormat="1" applyFont="1" applyBorder="1" applyAlignment="1">
      <alignment horizontal="center" vertical="center"/>
    </xf>
    <xf numFmtId="0" fontId="9" fillId="0" borderId="1" xfId="0" applyFont="1" applyBorder="1" applyAlignment="1">
      <alignment vertical="center" wrapText="1"/>
    </xf>
    <xf numFmtId="2" fontId="9" fillId="0" borderId="0" xfId="0" applyNumberFormat="1" applyFont="1"/>
    <xf numFmtId="0" fontId="9" fillId="0" borderId="1" xfId="0" applyFont="1" applyBorder="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16" fillId="3" borderId="1" xfId="0" applyFont="1" applyFill="1" applyBorder="1" applyAlignment="1">
      <alignment horizontal="center" vertical="center"/>
    </xf>
    <xf numFmtId="2" fontId="16" fillId="3" borderId="1" xfId="0" applyNumberFormat="1" applyFont="1" applyFill="1" applyBorder="1" applyAlignment="1">
      <alignment horizontal="center" vertical="center"/>
    </xf>
    <xf numFmtId="0" fontId="16" fillId="3" borderId="1" xfId="0" applyFont="1" applyFill="1" applyBorder="1" applyAlignment="1">
      <alignmen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9" fontId="17" fillId="2" borderId="1" xfId="1" applyFont="1" applyFill="1" applyBorder="1" applyAlignment="1">
      <alignment horizontal="center" vertical="center"/>
    </xf>
    <xf numFmtId="0" fontId="9" fillId="2" borderId="1" xfId="0" applyFont="1" applyFill="1" applyBorder="1" applyAlignment="1">
      <alignment horizontal="center" vertical="center"/>
    </xf>
    <xf numFmtId="0" fontId="9" fillId="0" borderId="1" xfId="0" applyFont="1" applyBorder="1"/>
    <xf numFmtId="10" fontId="16" fillId="3" borderId="1" xfId="1" applyNumberFormat="1" applyFont="1" applyFill="1" applyBorder="1" applyAlignment="1">
      <alignment horizontal="center" vertical="center"/>
    </xf>
    <xf numFmtId="0" fontId="19" fillId="0" borderId="1" xfId="0" applyFont="1" applyBorder="1" applyAlignment="1">
      <alignment vertical="center"/>
    </xf>
    <xf numFmtId="0" fontId="9" fillId="0" borderId="1" xfId="0" applyFont="1" applyBorder="1" applyAlignment="1">
      <alignment vertical="center"/>
    </xf>
    <xf numFmtId="0" fontId="19" fillId="0" borderId="1" xfId="0" applyFont="1" applyBorder="1" applyAlignment="1">
      <alignment vertical="center" wrapText="1"/>
    </xf>
    <xf numFmtId="0" fontId="9" fillId="3" borderId="1" xfId="0" applyFont="1" applyFill="1" applyBorder="1"/>
    <xf numFmtId="2" fontId="16" fillId="0" borderId="1" xfId="0" applyNumberFormat="1" applyFont="1" applyFill="1" applyBorder="1" applyAlignment="1">
      <alignment horizontal="center" vertical="center"/>
    </xf>
    <xf numFmtId="10" fontId="16" fillId="0" borderId="1" xfId="1" applyNumberFormat="1" applyFont="1" applyFill="1" applyBorder="1" applyAlignment="1">
      <alignment horizontal="center" vertical="center"/>
    </xf>
    <xf numFmtId="0" fontId="16" fillId="0" borderId="1" xfId="0" applyFont="1" applyFill="1" applyBorder="1" applyAlignment="1">
      <alignment vertical="center" wrapText="1"/>
    </xf>
    <xf numFmtId="0" fontId="17" fillId="2" borderId="1" xfId="0" applyFont="1" applyFill="1" applyBorder="1" applyAlignment="1">
      <alignment horizontal="right" wrapText="1"/>
    </xf>
    <xf numFmtId="0" fontId="16" fillId="2" borderId="1" xfId="0" applyFont="1" applyFill="1" applyBorder="1"/>
    <xf numFmtId="0" fontId="16" fillId="0" borderId="5" xfId="0" applyFont="1" applyFill="1" applyBorder="1"/>
    <xf numFmtId="0" fontId="16" fillId="0" borderId="2" xfId="0" applyFont="1" applyFill="1" applyBorder="1"/>
    <xf numFmtId="0" fontId="16" fillId="0" borderId="5" xfId="0" applyFont="1" applyFill="1" applyBorder="1"/>
    <xf numFmtId="0" fontId="16" fillId="0" borderId="2" xfId="0" applyFont="1" applyFill="1" applyBorder="1"/>
    <xf numFmtId="0" fontId="3" fillId="4"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64" fontId="17" fillId="0" borderId="1" xfId="0" applyNumberFormat="1" applyFont="1" applyBorder="1" applyAlignment="1">
      <alignment horizontal="center"/>
    </xf>
    <xf numFmtId="2" fontId="17" fillId="0" borderId="1" xfId="0" applyNumberFormat="1" applyFont="1" applyBorder="1" applyAlignment="1">
      <alignment horizontal="center"/>
    </xf>
    <xf numFmtId="0" fontId="16" fillId="0" borderId="0" xfId="0" applyFont="1" applyFill="1" applyBorder="1" applyAlignment="1"/>
    <xf numFmtId="0" fontId="17" fillId="0" borderId="0" xfId="0" applyFont="1" applyFill="1" applyBorder="1" applyAlignment="1">
      <alignment horizontal="right"/>
    </xf>
    <xf numFmtId="4" fontId="3" fillId="0" borderId="0" xfId="0" applyNumberFormat="1" applyFont="1" applyFill="1" applyBorder="1" applyAlignment="1">
      <alignment horizontal="center" vertical="center"/>
    </xf>
    <xf numFmtId="0" fontId="2" fillId="0" borderId="0" xfId="0" applyFont="1" applyFill="1"/>
    <xf numFmtId="0" fontId="2" fillId="0" borderId="0" xfId="0" applyFont="1" applyFill="1" applyBorder="1"/>
    <xf numFmtId="0" fontId="4" fillId="0" borderId="0" xfId="0" applyFont="1" applyFill="1"/>
    <xf numFmtId="0" fontId="16" fillId="4" borderId="1" xfId="0" applyFont="1" applyFill="1" applyBorder="1" applyAlignment="1">
      <alignment horizontal="center" vertical="center" wrapText="1"/>
    </xf>
    <xf numFmtId="0" fontId="16" fillId="4" borderId="1" xfId="0" applyFont="1" applyFill="1" applyBorder="1" applyAlignment="1">
      <alignment horizontal="center" wrapText="1"/>
    </xf>
    <xf numFmtId="0" fontId="16"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0" fillId="4" borderId="1" xfId="0" applyFont="1" applyFill="1" applyBorder="1" applyAlignment="1">
      <alignment horizontal="center" vertical="center"/>
    </xf>
    <xf numFmtId="0" fontId="7"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15" fillId="0" borderId="0" xfId="0" applyFont="1"/>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2" fillId="0" borderId="1" xfId="0" applyFont="1" applyBorder="1" applyAlignment="1">
      <alignment horizontal="center" vertical="center" wrapText="1"/>
    </xf>
    <xf numFmtId="4" fontId="25" fillId="3" borderId="1" xfId="0" applyNumberFormat="1" applyFont="1" applyFill="1" applyBorder="1" applyAlignment="1">
      <alignment horizontal="center" vertical="center"/>
    </xf>
    <xf numFmtId="4" fontId="25" fillId="0" borderId="1" xfId="0" applyNumberFormat="1" applyFont="1" applyFill="1" applyBorder="1" applyAlignment="1">
      <alignment horizontal="center" vertical="center"/>
    </xf>
    <xf numFmtId="4" fontId="26"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4" fontId="26" fillId="3" borderId="1" xfId="0" applyNumberFormat="1" applyFont="1" applyFill="1" applyBorder="1" applyAlignment="1">
      <alignment horizontal="center" vertical="center"/>
    </xf>
    <xf numFmtId="4" fontId="3" fillId="3" borderId="1" xfId="0" applyNumberFormat="1" applyFont="1" applyFill="1" applyBorder="1" applyAlignment="1">
      <alignment horizontal="center" vertical="center"/>
    </xf>
    <xf numFmtId="4" fontId="2" fillId="5" borderId="1" xfId="0" applyNumberFormat="1" applyFont="1" applyFill="1" applyBorder="1" applyAlignment="1">
      <alignment horizontal="center" vertical="center"/>
    </xf>
    <xf numFmtId="2" fontId="2" fillId="0" borderId="0" xfId="0" applyNumberFormat="1" applyFont="1"/>
    <xf numFmtId="0" fontId="16" fillId="0"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7" fillId="0" borderId="0" xfId="0" applyFont="1" applyAlignment="1">
      <alignment horizontal="center" wrapText="1"/>
    </xf>
    <xf numFmtId="0" fontId="16" fillId="0" borderId="1" xfId="0" applyFont="1" applyBorder="1" applyAlignment="1">
      <alignment horizontal="center" vertical="center" wrapText="1"/>
    </xf>
    <xf numFmtId="0" fontId="12" fillId="0" borderId="0" xfId="0" applyFont="1" applyAlignment="1">
      <alignment horizontal="right"/>
    </xf>
    <xf numFmtId="0" fontId="14" fillId="0" borderId="0" xfId="0" applyFont="1" applyAlignment="1">
      <alignment horizontal="right"/>
    </xf>
    <xf numFmtId="0" fontId="16" fillId="3" borderId="4"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9" fillId="4" borderId="9" xfId="0" applyFont="1" applyFill="1" applyBorder="1" applyAlignment="1">
      <alignment horizontal="center" vertical="center"/>
    </xf>
    <xf numFmtId="0" fontId="17" fillId="0" borderId="0" xfId="0" applyFont="1" applyAlignment="1">
      <alignment horizontal="center" vertical="center" wrapText="1"/>
    </xf>
    <xf numFmtId="0" fontId="10"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6" fillId="4" borderId="1" xfId="0" applyFont="1" applyFill="1" applyBorder="1" applyAlignment="1">
      <alignment horizontal="center" vertical="center"/>
    </xf>
    <xf numFmtId="0" fontId="5" fillId="4" borderId="9" xfId="0" applyFont="1" applyFill="1" applyBorder="1" applyAlignment="1">
      <alignment horizontal="center" vertical="center"/>
    </xf>
    <xf numFmtId="0" fontId="6" fillId="4" borderId="1" xfId="0" applyFont="1" applyFill="1" applyBorder="1" applyAlignment="1">
      <alignment horizontal="center" vertical="center" wrapText="1"/>
    </xf>
    <xf numFmtId="0" fontId="17" fillId="0" borderId="10" xfId="0" applyFont="1" applyBorder="1" applyAlignment="1">
      <alignment horizontal="center" vertical="center" wrapText="1"/>
    </xf>
    <xf numFmtId="0" fontId="2" fillId="0" borderId="0" xfId="0" applyFont="1" applyBorder="1" applyAlignment="1">
      <alignment horizontal="left" vertical="center" wrapText="1"/>
    </xf>
    <xf numFmtId="0" fontId="3" fillId="0" borderId="10" xfId="0" applyFont="1" applyBorder="1" applyAlignment="1">
      <alignment horizontal="center" vertical="center"/>
    </xf>
    <xf numFmtId="0" fontId="17" fillId="2" borderId="3"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6" fillId="0" borderId="0" xfId="0" applyFont="1" applyAlignment="1">
      <alignment horizontal="left" vertical="center" wrapText="1"/>
    </xf>
    <xf numFmtId="0" fontId="12" fillId="0" borderId="0" xfId="0" applyFont="1" applyAlignment="1">
      <alignment horizontal="right" vertical="center"/>
    </xf>
    <xf numFmtId="0" fontId="3" fillId="0" borderId="1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center"/>
    </xf>
    <xf numFmtId="0" fontId="3" fillId="0" borderId="0" xfId="0" applyFont="1" applyAlignment="1">
      <alignment horizontal="center" vertical="center" wrapText="1"/>
    </xf>
    <xf numFmtId="0" fontId="16" fillId="0" borderId="0" xfId="0" applyFont="1" applyFill="1" applyAlignment="1">
      <alignment horizontal="left" vertical="center" wrapText="1"/>
    </xf>
    <xf numFmtId="3" fontId="16" fillId="0" borderId="1" xfId="0" applyNumberFormat="1" applyFont="1" applyFill="1" applyBorder="1" applyAlignment="1">
      <alignment horizontal="center" vertical="center"/>
    </xf>
    <xf numFmtId="2" fontId="17" fillId="0" borderId="1" xfId="0" applyNumberFormat="1" applyFont="1" applyFill="1" applyBorder="1" applyAlignment="1">
      <alignment horizontal="center" vertical="center"/>
    </xf>
    <xf numFmtId="0" fontId="16" fillId="0" borderId="4" xfId="0" applyNumberFormat="1" applyFont="1" applyFill="1" applyBorder="1" applyAlignment="1">
      <alignment horizontal="center" vertical="center"/>
    </xf>
    <xf numFmtId="0" fontId="16" fillId="0" borderId="7" xfId="0" applyNumberFormat="1" applyFont="1" applyFill="1" applyBorder="1" applyAlignment="1">
      <alignment horizontal="center" vertical="center"/>
    </xf>
    <xf numFmtId="0" fontId="17" fillId="0" borderId="3" xfId="0" applyFont="1" applyFill="1" applyBorder="1" applyAlignment="1">
      <alignment horizontal="left"/>
    </xf>
    <xf numFmtId="0" fontId="17" fillId="0" borderId="11" xfId="0" applyFont="1" applyFill="1" applyBorder="1" applyAlignment="1">
      <alignment horizontal="left"/>
    </xf>
    <xf numFmtId="0" fontId="17" fillId="0" borderId="6" xfId="0" applyFont="1" applyFill="1" applyBorder="1" applyAlignment="1">
      <alignment horizontal="left"/>
    </xf>
    <xf numFmtId="0" fontId="16" fillId="0" borderId="1" xfId="0" applyNumberFormat="1" applyFont="1" applyFill="1" applyBorder="1" applyAlignment="1">
      <alignment horizontal="center" vertical="center"/>
    </xf>
    <xf numFmtId="0" fontId="22" fillId="0" borderId="0" xfId="0" applyFont="1" applyAlignment="1">
      <alignment horizontal="right"/>
    </xf>
    <xf numFmtId="4" fontId="16" fillId="0" borderId="1" xfId="0" applyNumberFormat="1" applyFont="1" applyFill="1" applyBorder="1" applyAlignment="1">
      <alignment horizontal="center" vertical="center"/>
    </xf>
    <xf numFmtId="0" fontId="17" fillId="3" borderId="3" xfId="0" applyFont="1" applyFill="1" applyBorder="1" applyAlignment="1">
      <alignment horizontal="left" vertical="center" wrapText="1"/>
    </xf>
    <xf numFmtId="0" fontId="17" fillId="3" borderId="11"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23" fillId="0" borderId="0" xfId="0" applyFont="1" applyAlignment="1">
      <alignment horizontal="center" vertical="center" wrapText="1"/>
    </xf>
    <xf numFmtId="0" fontId="21" fillId="0" borderId="3" xfId="0" applyFont="1" applyBorder="1" applyAlignment="1">
      <alignment horizontal="justify" vertical="center" wrapText="1"/>
    </xf>
    <xf numFmtId="0" fontId="24" fillId="0" borderId="6" xfId="0" applyFont="1" applyBorder="1" applyAlignment="1">
      <alignment vertical="center" wrapText="1"/>
    </xf>
    <xf numFmtId="0" fontId="13" fillId="0" borderId="0" xfId="0" applyFont="1" applyAlignment="1">
      <alignment horizontal="right" vertical="center"/>
    </xf>
  </cellXfs>
  <cellStyles count="2">
    <cellStyle name="Normal" xfId="0" builtinId="0"/>
    <cellStyle name="Percent" xfId="1" builtinId="5"/>
  </cellStyles>
  <dxfs count="0"/>
  <tableStyles count="0" defaultTableStyle="TableStyleMedium2" defaultPivotStyle="PivotStyleLight16"/>
  <colors>
    <mruColors>
      <color rgb="FF68E68C"/>
      <color rgb="FF9FEF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rtūrs Pētersons" id="{CDB28059-53D2-451D-BC23-DE62F45456F2}" userId="Artūrs Pētersons"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6" dT="2021-04-21T12:10:22.00" personId="{CDB28059-53D2-451D-BC23-DE62F45456F2}" id="{C8C612F7-511A-4A2D-9334-11A6F644658A}">
    <text>CFLA:
Skaidrojam, ka piemakas tiek rēķinātas no BRUTO atlīdzības. Ņemot vērā minēto lūdzam precizēt norādīto informāciju šeit un visos pārējos pielikumos, piemēram:
1) Aprūpētāja atalgojums mēnesī - 608 euro;
2) Piemaksa 25% apmērā no atalgojuma - 152 euro;;
3) Kopējā BRUTO atlīdzība - 760 euro
4) Kopējā BRUTO atlīdzība ieskaitot DD VSAOI 23.59% - 939.29 euro</text>
  </threadedComment>
  <threadedComment ref="G10" dT="2021-04-20T07:21:27.61" personId="{CDB28059-53D2-451D-BC23-DE62F45456F2}" id="{14F62505-6396-4A76-9365-65D59EE7327B}">
    <text>precizēts</text>
  </threadedComment>
</ThreadedComments>
</file>

<file path=xl/threadedComments/threadedComment2.xml><?xml version="1.0" encoding="utf-8"?>
<ThreadedComments xmlns="http://schemas.microsoft.com/office/spreadsheetml/2018/threadedcomments" xmlns:x="http://schemas.openxmlformats.org/spreadsheetml/2006/main">
  <threadedComment ref="G6" dT="2021-04-21T12:12:12.19" personId="{CDB28059-53D2-451D-BC23-DE62F45456F2}" id="{CD43142A-7E27-40B7-8D86-9312A4A1B451}">
    <text>CFLA:
Skaidrojam, ka piemakas tiek rēķinātas no BRUTO atlīdzības. Ņemot vērā minēto lūdzam precizēt norādīto informāciju šeit un visos pārējos pielikumos, piemēram:
1) Aprūpētāja atalgojums mēnesī - 608 euro;
2) Piemaksa 25% apmērā no atalgojuma - 152 euro;;
3) Kopējā BRUTO atlīdzība - 760 euro
4) Kopējā BRUTO atlīdzība ieskaitot DD VSAOI 23.59% - 939.29 euro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tabSelected="1" zoomScale="70" zoomScaleNormal="70" workbookViewId="0">
      <selection sqref="A1:B1"/>
    </sheetView>
  </sheetViews>
  <sheetFormatPr defaultColWidth="9.1796875" defaultRowHeight="14" x14ac:dyDescent="0.3"/>
  <cols>
    <col min="1" max="1" width="17.54296875" style="121" customWidth="1"/>
    <col min="2" max="2" width="113.7265625" style="121" customWidth="1"/>
    <col min="3" max="16384" width="9.1796875" style="121"/>
  </cols>
  <sheetData>
    <row r="1" spans="1:2" x14ac:dyDescent="0.3">
      <c r="A1" s="137" t="s">
        <v>139</v>
      </c>
      <c r="B1" s="138"/>
    </row>
    <row r="2" spans="1:2" x14ac:dyDescent="0.3">
      <c r="A2" s="135" t="s">
        <v>107</v>
      </c>
      <c r="B2" s="135"/>
    </row>
    <row r="3" spans="1:2" ht="39.75" customHeight="1" x14ac:dyDescent="0.3">
      <c r="A3" s="122" t="s">
        <v>39</v>
      </c>
      <c r="B3" s="123" t="s">
        <v>69</v>
      </c>
    </row>
    <row r="4" spans="1:2" ht="294" x14ac:dyDescent="0.3">
      <c r="A4" s="122" t="s">
        <v>86</v>
      </c>
      <c r="B4" s="123" t="s">
        <v>101</v>
      </c>
    </row>
    <row r="5" spans="1:2" ht="28" x14ac:dyDescent="0.3">
      <c r="A5" s="136" t="s">
        <v>87</v>
      </c>
      <c r="B5" s="123" t="s">
        <v>102</v>
      </c>
    </row>
    <row r="6" spans="1:2" ht="28" x14ac:dyDescent="0.3">
      <c r="A6" s="136"/>
      <c r="B6" s="123" t="s">
        <v>88</v>
      </c>
    </row>
  </sheetData>
  <mergeCells count="3">
    <mergeCell ref="A2:B2"/>
    <mergeCell ref="A5:A6"/>
    <mergeCell ref="A1:B1"/>
  </mergeCells>
  <pageMargins left="0.70866141732283472" right="0.70866141732283472" top="0.74803149606299213" bottom="0.74803149606299213" header="0.31496062992125984" footer="0.31496062992125984"/>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6"/>
  <sheetViews>
    <sheetView topLeftCell="B1" zoomScale="66" zoomScaleNormal="66" workbookViewId="0">
      <selection sqref="A1:H1"/>
    </sheetView>
  </sheetViews>
  <sheetFormatPr defaultColWidth="9.1796875" defaultRowHeight="14" x14ac:dyDescent="0.3"/>
  <cols>
    <col min="1" max="1" width="37.81640625" style="65" customWidth="1"/>
    <col min="2" max="2" width="9.1796875" style="65"/>
    <col min="3" max="3" width="11.453125" style="65" customWidth="1"/>
    <col min="4" max="5" width="9.1796875" style="65"/>
    <col min="6" max="6" width="36.81640625" style="65" customWidth="1"/>
    <col min="7" max="7" width="50.81640625" style="65" customWidth="1"/>
    <col min="8" max="8" width="88.7265625" style="65" customWidth="1"/>
    <col min="9" max="9" width="9.54296875" style="65" bestFit="1" customWidth="1"/>
    <col min="10" max="16384" width="9.1796875" style="65"/>
  </cols>
  <sheetData>
    <row r="1" spans="1:11" x14ac:dyDescent="0.3">
      <c r="A1" s="137" t="s">
        <v>140</v>
      </c>
      <c r="B1" s="137"/>
      <c r="C1" s="137"/>
      <c r="D1" s="137"/>
      <c r="E1" s="137"/>
      <c r="F1" s="137"/>
      <c r="G1" s="137"/>
      <c r="H1" s="137"/>
    </row>
    <row r="2" spans="1:11" x14ac:dyDescent="0.3">
      <c r="A2" s="143" t="s">
        <v>150</v>
      </c>
      <c r="B2" s="143"/>
      <c r="C2" s="143"/>
      <c r="D2" s="143"/>
      <c r="E2" s="143"/>
      <c r="F2" s="143"/>
      <c r="G2" s="143"/>
      <c r="H2" s="143"/>
    </row>
    <row r="3" spans="1:11" ht="56" x14ac:dyDescent="0.3">
      <c r="A3" s="142"/>
      <c r="B3" s="145" t="s">
        <v>18</v>
      </c>
      <c r="C3" s="116" t="s">
        <v>90</v>
      </c>
      <c r="D3" s="145" t="s">
        <v>91</v>
      </c>
      <c r="E3" s="145"/>
      <c r="F3" s="145" t="s">
        <v>1</v>
      </c>
      <c r="G3" s="144" t="s">
        <v>2</v>
      </c>
      <c r="H3" s="144" t="s">
        <v>17</v>
      </c>
    </row>
    <row r="4" spans="1:11" x14ac:dyDescent="0.3">
      <c r="A4" s="142"/>
      <c r="B4" s="145"/>
      <c r="C4" s="117" t="s">
        <v>52</v>
      </c>
      <c r="D4" s="117" t="s">
        <v>52</v>
      </c>
      <c r="E4" s="118" t="s">
        <v>0</v>
      </c>
      <c r="F4" s="145"/>
      <c r="G4" s="144"/>
      <c r="H4" s="144"/>
    </row>
    <row r="5" spans="1:11" ht="70" x14ac:dyDescent="0.3">
      <c r="A5" s="66" t="s">
        <v>10</v>
      </c>
      <c r="B5" s="66">
        <f>SUM(B6:B10)</f>
        <v>4.7</v>
      </c>
      <c r="C5" s="67">
        <f>SUM(C6:C10)</f>
        <v>6494.9600000000009</v>
      </c>
      <c r="D5" s="67">
        <f>SUM(D6:D10)</f>
        <v>15.46</v>
      </c>
      <c r="E5" s="68">
        <f t="shared" ref="E5:E12" si="0">D5/D$24</f>
        <v>0.71277086214845553</v>
      </c>
      <c r="F5" s="66"/>
      <c r="G5" s="69" t="s">
        <v>136</v>
      </c>
      <c r="H5" s="70" t="s">
        <v>75</v>
      </c>
      <c r="I5" s="76"/>
    </row>
    <row r="6" spans="1:11" ht="238" x14ac:dyDescent="0.3">
      <c r="A6" s="71" t="s">
        <v>71</v>
      </c>
      <c r="B6" s="72">
        <v>2</v>
      </c>
      <c r="C6" s="73">
        <f>1238.99*2</f>
        <v>2477.98</v>
      </c>
      <c r="D6" s="73">
        <f>ROUND(C6/21/20,2)</f>
        <v>5.9</v>
      </c>
      <c r="E6" s="74">
        <f t="shared" si="0"/>
        <v>0.27201475334255415</v>
      </c>
      <c r="F6" s="133" t="s">
        <v>170</v>
      </c>
      <c r="G6" s="95" t="s">
        <v>171</v>
      </c>
      <c r="H6" s="55" t="s">
        <v>60</v>
      </c>
      <c r="I6" s="76"/>
      <c r="J6" s="76"/>
      <c r="K6" s="76"/>
    </row>
    <row r="7" spans="1:11" ht="238" x14ac:dyDescent="0.3">
      <c r="A7" s="124" t="s">
        <v>111</v>
      </c>
      <c r="B7" s="77">
        <v>1</v>
      </c>
      <c r="C7" s="72">
        <v>1238.99</v>
      </c>
      <c r="D7" s="73">
        <f>ROUND(C7/21/20,2)</f>
        <v>2.95</v>
      </c>
      <c r="E7" s="74">
        <f t="shared" si="0"/>
        <v>0.13600737667127707</v>
      </c>
      <c r="F7" s="134" t="s">
        <v>174</v>
      </c>
      <c r="G7" s="133" t="s">
        <v>172</v>
      </c>
      <c r="H7" s="55" t="s">
        <v>59</v>
      </c>
      <c r="I7" s="76"/>
      <c r="J7" s="76"/>
    </row>
    <row r="8" spans="1:11" ht="238" x14ac:dyDescent="0.3">
      <c r="A8" s="78" t="s">
        <v>3</v>
      </c>
      <c r="B8" s="77">
        <v>1</v>
      </c>
      <c r="C8" s="72">
        <v>1688.55</v>
      </c>
      <c r="D8" s="73">
        <f>ROUND(C8/21/20,2)</f>
        <v>4.0199999999999996</v>
      </c>
      <c r="E8" s="74">
        <f t="shared" si="0"/>
        <v>0.18533886583679113</v>
      </c>
      <c r="F8" s="133" t="s">
        <v>175</v>
      </c>
      <c r="G8" s="133" t="s">
        <v>168</v>
      </c>
      <c r="H8" s="75" t="s">
        <v>72</v>
      </c>
      <c r="I8" s="76"/>
    </row>
    <row r="9" spans="1:11" ht="161.25" customHeight="1" x14ac:dyDescent="0.3">
      <c r="A9" s="78" t="s">
        <v>11</v>
      </c>
      <c r="B9" s="79">
        <v>0.5</v>
      </c>
      <c r="C9" s="80">
        <v>795.3</v>
      </c>
      <c r="D9" s="81">
        <f>ROUND(C9/21/20,2)</f>
        <v>1.89</v>
      </c>
      <c r="E9" s="74">
        <f t="shared" si="0"/>
        <v>8.7136929460580909E-2</v>
      </c>
      <c r="F9" s="82" t="s">
        <v>176</v>
      </c>
      <c r="G9" s="123" t="s">
        <v>169</v>
      </c>
      <c r="H9" s="75" t="s">
        <v>61</v>
      </c>
      <c r="I9" s="76"/>
      <c r="J9" s="76"/>
    </row>
    <row r="10" spans="1:11" ht="154" x14ac:dyDescent="0.3">
      <c r="A10" s="78" t="s">
        <v>12</v>
      </c>
      <c r="B10" s="79">
        <v>0.2</v>
      </c>
      <c r="C10" s="81">
        <v>294.14</v>
      </c>
      <c r="D10" s="81">
        <f>ROUND(C10/21/20,2)</f>
        <v>0.7</v>
      </c>
      <c r="E10" s="74">
        <f t="shared" si="0"/>
        <v>3.2272936837252186E-2</v>
      </c>
      <c r="F10" s="82" t="s">
        <v>178</v>
      </c>
      <c r="G10" s="95" t="s">
        <v>173</v>
      </c>
      <c r="H10" s="75" t="s">
        <v>62</v>
      </c>
      <c r="I10" s="76"/>
      <c r="J10" s="76"/>
      <c r="K10" s="76"/>
    </row>
    <row r="11" spans="1:11" ht="42" x14ac:dyDescent="0.3">
      <c r="A11" s="83" t="s">
        <v>37</v>
      </c>
      <c r="B11" s="84"/>
      <c r="C11" s="67">
        <f>SUM(C12:C23)</f>
        <v>2616.5999999999995</v>
      </c>
      <c r="D11" s="67">
        <f>SUM(D12:D23)</f>
        <v>6.2299999999999995</v>
      </c>
      <c r="E11" s="85">
        <f t="shared" si="0"/>
        <v>0.28722913785154447</v>
      </c>
      <c r="F11" s="86"/>
      <c r="G11" s="86"/>
      <c r="H11" s="86"/>
    </row>
    <row r="12" spans="1:11" ht="42" x14ac:dyDescent="0.3">
      <c r="A12" s="82" t="str">
        <f>'2.4. pielikums'!B39</f>
        <v>Ēdināšanas izdevumi</v>
      </c>
      <c r="B12" s="87"/>
      <c r="C12" s="81">
        <f>21*20*D12</f>
        <v>672</v>
      </c>
      <c r="D12" s="81">
        <f>'2.4. pielikums'!V39</f>
        <v>1.6</v>
      </c>
      <c r="E12" s="88">
        <f t="shared" si="0"/>
        <v>7.376671277086215E-2</v>
      </c>
      <c r="F12" s="82" t="s">
        <v>129</v>
      </c>
      <c r="G12" s="139" t="s">
        <v>141</v>
      </c>
      <c r="H12" s="75" t="s">
        <v>108</v>
      </c>
    </row>
    <row r="13" spans="1:11" ht="30" customHeight="1" x14ac:dyDescent="0.3">
      <c r="A13" s="82" t="str">
        <f>'2.4. pielikums'!B25</f>
        <v>Mācību materiāli un līdzekļi</v>
      </c>
      <c r="B13" s="87"/>
      <c r="C13" s="81">
        <f>21*20*D13</f>
        <v>100.8</v>
      </c>
      <c r="D13" s="81">
        <f>'2.4. pielikums'!V41</f>
        <v>0.24</v>
      </c>
      <c r="E13" s="88">
        <f t="shared" ref="E13:E24" si="1">D13/D$24</f>
        <v>1.1065006915629321E-2</v>
      </c>
      <c r="F13" s="82" t="s">
        <v>128</v>
      </c>
      <c r="G13" s="140"/>
      <c r="H13" s="89" t="s">
        <v>70</v>
      </c>
    </row>
    <row r="14" spans="1:11" ht="28" x14ac:dyDescent="0.3">
      <c r="A14" s="82" t="str">
        <f>'2.4. pielikums'!B26</f>
        <v>Kancelejas preces un biroja preces</v>
      </c>
      <c r="B14" s="87"/>
      <c r="C14" s="81">
        <f>21*20*D14</f>
        <v>42</v>
      </c>
      <c r="D14" s="81">
        <f>'2.4. pielikums'!V42</f>
        <v>0.1</v>
      </c>
      <c r="E14" s="88">
        <f t="shared" si="1"/>
        <v>4.6104195481788844E-3</v>
      </c>
      <c r="F14" s="82" t="s">
        <v>127</v>
      </c>
      <c r="G14" s="140"/>
      <c r="H14" s="90"/>
    </row>
    <row r="15" spans="1:11" ht="28" x14ac:dyDescent="0.3">
      <c r="A15" s="82" t="str">
        <f>'2.4. pielikums'!B40</f>
        <v>Saimniecības un higiēnas preces</v>
      </c>
      <c r="B15" s="87"/>
      <c r="C15" s="81">
        <f>D15*21*20</f>
        <v>63</v>
      </c>
      <c r="D15" s="81">
        <f>'2.4. pielikums'!V40</f>
        <v>0.15</v>
      </c>
      <c r="E15" s="88">
        <f t="shared" si="1"/>
        <v>6.9156293222683261E-3</v>
      </c>
      <c r="F15" s="82" t="s">
        <v>126</v>
      </c>
      <c r="G15" s="140"/>
      <c r="H15" s="90"/>
    </row>
    <row r="16" spans="1:11" ht="28" x14ac:dyDescent="0.3">
      <c r="A16" s="82" t="str">
        <f>'2.4. pielikums'!B43</f>
        <v>Transports (degviela, īre, apkope, adrošināšana u.c.)</v>
      </c>
      <c r="B16" s="87"/>
      <c r="C16" s="81">
        <f t="shared" ref="C16:C22" si="2">D16*21*20</f>
        <v>201.6</v>
      </c>
      <c r="D16" s="81">
        <f>'2.4. pielikums'!V43</f>
        <v>0.48</v>
      </c>
      <c r="E16" s="88">
        <f t="shared" si="1"/>
        <v>2.2130013831258642E-2</v>
      </c>
      <c r="F16" s="82" t="s">
        <v>125</v>
      </c>
      <c r="G16" s="140"/>
      <c r="H16" s="90"/>
    </row>
    <row r="17" spans="1:8" ht="42" x14ac:dyDescent="0.3">
      <c r="A17" s="82" t="str">
        <f>'2.4. pielikums'!B44</f>
        <v>Telpas (īre, komunālie maksājumi, uzturēšanas pasākumi)</v>
      </c>
      <c r="B17" s="87"/>
      <c r="C17" s="81">
        <f t="shared" si="2"/>
        <v>957.59999999999991</v>
      </c>
      <c r="D17" s="81">
        <f>'2.4. pielikums'!V44</f>
        <v>2.2799999999999998</v>
      </c>
      <c r="E17" s="88">
        <f t="shared" si="1"/>
        <v>0.10511756569847855</v>
      </c>
      <c r="F17" s="82" t="s">
        <v>124</v>
      </c>
      <c r="G17" s="140"/>
      <c r="H17" s="91" t="s">
        <v>49</v>
      </c>
    </row>
    <row r="18" spans="1:8" ht="42" x14ac:dyDescent="0.3">
      <c r="A18" s="82" t="str">
        <f>'2.4. pielikums'!B48</f>
        <v>Saimnieciskie pamatlīdzekļi, inventārs, inventāra remonts (materiāli un pakalpojums)</v>
      </c>
      <c r="B18" s="87"/>
      <c r="C18" s="81">
        <f t="shared" si="2"/>
        <v>92.4</v>
      </c>
      <c r="D18" s="81">
        <f>'2.4. pielikums'!V48</f>
        <v>0.22</v>
      </c>
      <c r="E18" s="88">
        <f t="shared" si="1"/>
        <v>1.0142923005993544E-2</v>
      </c>
      <c r="F18" s="82" t="s">
        <v>123</v>
      </c>
      <c r="G18" s="140"/>
      <c r="H18" s="90"/>
    </row>
    <row r="19" spans="1:8" ht="28" x14ac:dyDescent="0.3">
      <c r="A19" s="82" t="str">
        <f>'2.4. pielikums'!B46</f>
        <v>Darbinieku izglītības izdevumi</v>
      </c>
      <c r="B19" s="87"/>
      <c r="C19" s="81">
        <f>D19*21*20</f>
        <v>33.6</v>
      </c>
      <c r="D19" s="81">
        <f>'2.4. pielikums'!V46</f>
        <v>0.08</v>
      </c>
      <c r="E19" s="88">
        <f t="shared" si="1"/>
        <v>3.6883356385431073E-3</v>
      </c>
      <c r="F19" s="82" t="s">
        <v>122</v>
      </c>
      <c r="G19" s="140"/>
      <c r="H19" s="90"/>
    </row>
    <row r="20" spans="1:8" ht="28" x14ac:dyDescent="0.3">
      <c r="A20" s="82" t="str">
        <f>'2.4. pielikums'!B38</f>
        <v>Sakaru pakalpojumi (telefons, internets, pasts)</v>
      </c>
      <c r="B20" s="87"/>
      <c r="C20" s="81">
        <f t="shared" si="2"/>
        <v>84</v>
      </c>
      <c r="D20" s="81">
        <f>'2.4. pielikums'!V38</f>
        <v>0.2</v>
      </c>
      <c r="E20" s="88">
        <f t="shared" si="1"/>
        <v>9.2208390963577688E-3</v>
      </c>
      <c r="F20" s="82" t="s">
        <v>120</v>
      </c>
      <c r="G20" s="140"/>
      <c r="H20" s="90"/>
    </row>
    <row r="21" spans="1:8" ht="42" x14ac:dyDescent="0.3">
      <c r="A21" s="82" t="str">
        <f>'2.4. pielikums'!B47</f>
        <v>Ar admin.darbību saistītie izdevumi (darba aizsardz.sist.uzturēš.pak., bankas konta apkalp. u.c.)</v>
      </c>
      <c r="B21" s="87"/>
      <c r="C21" s="81">
        <f t="shared" si="2"/>
        <v>75.599999999999994</v>
      </c>
      <c r="D21" s="81">
        <f>'2.4. pielikums'!V47</f>
        <v>0.18</v>
      </c>
      <c r="E21" s="88">
        <f t="shared" si="1"/>
        <v>8.2987551867219917E-3</v>
      </c>
      <c r="F21" s="82" t="s">
        <v>121</v>
      </c>
      <c r="G21" s="141"/>
      <c r="H21" s="90"/>
    </row>
    <row r="22" spans="1:8" ht="54.75" customHeight="1" x14ac:dyDescent="0.3">
      <c r="A22" s="82" t="str">
        <f>'2.4. pielikums'!B45</f>
        <v>Darba devēja apmaksātie veselības izdevumi</v>
      </c>
      <c r="B22" s="92"/>
      <c r="C22" s="81">
        <f t="shared" si="2"/>
        <v>84</v>
      </c>
      <c r="D22" s="93">
        <f>'2.3. pielikums'!F10</f>
        <v>0.2</v>
      </c>
      <c r="E22" s="94">
        <f t="shared" si="1"/>
        <v>9.2208390963577688E-3</v>
      </c>
      <c r="F22" s="95" t="s">
        <v>120</v>
      </c>
      <c r="G22" s="82" t="s">
        <v>142</v>
      </c>
      <c r="H22" s="90"/>
    </row>
    <row r="23" spans="1:8" ht="56" x14ac:dyDescent="0.3">
      <c r="A23" s="82" t="s">
        <v>76</v>
      </c>
      <c r="B23" s="92"/>
      <c r="C23" s="93">
        <f>D23*21*20</f>
        <v>210</v>
      </c>
      <c r="D23" s="93">
        <f>'2.5. pielikums'!G6</f>
        <v>0.5</v>
      </c>
      <c r="E23" s="94">
        <f t="shared" si="1"/>
        <v>2.3052097740894419E-2</v>
      </c>
      <c r="F23" s="95" t="s">
        <v>119</v>
      </c>
      <c r="G23" s="82" t="s">
        <v>143</v>
      </c>
      <c r="H23" s="90"/>
    </row>
    <row r="24" spans="1:8" x14ac:dyDescent="0.3">
      <c r="A24" s="96" t="s">
        <v>100</v>
      </c>
      <c r="B24" s="97"/>
      <c r="C24" s="67">
        <f>C11+C5</f>
        <v>9111.5600000000013</v>
      </c>
      <c r="D24" s="67">
        <f>D11+D5</f>
        <v>21.69</v>
      </c>
      <c r="E24" s="31">
        <f t="shared" si="1"/>
        <v>1</v>
      </c>
      <c r="F24" s="98"/>
      <c r="G24" s="99"/>
      <c r="H24" s="99"/>
    </row>
    <row r="25" spans="1:8" x14ac:dyDescent="0.3">
      <c r="D25" s="76"/>
      <c r="F25" s="76"/>
    </row>
    <row r="26" spans="1:8" x14ac:dyDescent="0.3">
      <c r="D26" s="76"/>
    </row>
  </sheetData>
  <mergeCells count="9">
    <mergeCell ref="G12:G21"/>
    <mergeCell ref="A3:A4"/>
    <mergeCell ref="A2:H2"/>
    <mergeCell ref="A1:H1"/>
    <mergeCell ref="H3:H4"/>
    <mergeCell ref="G3:G4"/>
    <mergeCell ref="B3:B4"/>
    <mergeCell ref="D3:E3"/>
    <mergeCell ref="F3:F4"/>
  </mergeCells>
  <pageMargins left="0.70866141732283472" right="0.70866141732283472" top="0.74803149606299213" bottom="0.74803149606299213" header="0.31496062992125984" footer="0.31496062992125984"/>
  <pageSetup paperSize="9" scale="3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7"/>
  <sheetViews>
    <sheetView zoomScale="60" zoomScaleNormal="60" workbookViewId="0">
      <selection sqref="A1:H1"/>
    </sheetView>
  </sheetViews>
  <sheetFormatPr defaultColWidth="9.1796875" defaultRowHeight="14" x14ac:dyDescent="0.3"/>
  <cols>
    <col min="1" max="1" width="34" style="28" customWidth="1"/>
    <col min="2" max="2" width="9.1796875" style="28"/>
    <col min="3" max="3" width="11.453125" style="28" customWidth="1"/>
    <col min="4" max="4" width="9.1796875" style="28"/>
    <col min="5" max="5" width="10.26953125" style="28" bestFit="1" customWidth="1"/>
    <col min="6" max="6" width="36.81640625" style="28" customWidth="1"/>
    <col min="7" max="7" width="46.453125" style="28" customWidth="1"/>
    <col min="8" max="8" width="89.1796875" style="28" bestFit="1" customWidth="1"/>
    <col min="9" max="16384" width="9.1796875" style="28"/>
  </cols>
  <sheetData>
    <row r="1" spans="1:10" x14ac:dyDescent="0.3">
      <c r="A1" s="137" t="s">
        <v>144</v>
      </c>
      <c r="B1" s="137"/>
      <c r="C1" s="137"/>
      <c r="D1" s="137"/>
      <c r="E1" s="137"/>
      <c r="F1" s="137"/>
      <c r="G1" s="137"/>
      <c r="H1" s="137"/>
    </row>
    <row r="2" spans="1:10" x14ac:dyDescent="0.3">
      <c r="A2" s="152" t="s">
        <v>151</v>
      </c>
      <c r="B2" s="152"/>
      <c r="C2" s="152"/>
      <c r="D2" s="152"/>
      <c r="E2" s="152"/>
      <c r="F2" s="152"/>
      <c r="G2" s="152"/>
      <c r="H2" s="152"/>
    </row>
    <row r="3" spans="1:10" ht="56" x14ac:dyDescent="0.3">
      <c r="A3" s="150"/>
      <c r="B3" s="151" t="s">
        <v>18</v>
      </c>
      <c r="C3" s="104" t="s">
        <v>130</v>
      </c>
      <c r="D3" s="151" t="s">
        <v>63</v>
      </c>
      <c r="E3" s="151"/>
      <c r="F3" s="151" t="s">
        <v>1</v>
      </c>
      <c r="G3" s="149" t="s">
        <v>2</v>
      </c>
      <c r="H3" s="149" t="s">
        <v>17</v>
      </c>
    </row>
    <row r="4" spans="1:10" x14ac:dyDescent="0.3">
      <c r="A4" s="150"/>
      <c r="B4" s="151"/>
      <c r="C4" s="119" t="s">
        <v>52</v>
      </c>
      <c r="D4" s="119" t="s">
        <v>52</v>
      </c>
      <c r="E4" s="120" t="s">
        <v>0</v>
      </c>
      <c r="F4" s="151"/>
      <c r="G4" s="149"/>
      <c r="H4" s="149"/>
    </row>
    <row r="5" spans="1:10" ht="70" x14ac:dyDescent="0.3">
      <c r="A5" s="29" t="s">
        <v>10</v>
      </c>
      <c r="B5" s="29">
        <f>SUM(B6:B11)</f>
        <v>6.7</v>
      </c>
      <c r="C5" s="30">
        <f>SUM(C6:C11)</f>
        <v>8373.5399999999991</v>
      </c>
      <c r="D5" s="30">
        <f>SUM(D6:D11)</f>
        <v>19.93</v>
      </c>
      <c r="E5" s="31">
        <f>D5/D$25</f>
        <v>0.7557830868411074</v>
      </c>
      <c r="F5" s="29"/>
      <c r="G5" s="32" t="s">
        <v>136</v>
      </c>
      <c r="H5" s="32" t="s">
        <v>38</v>
      </c>
      <c r="I5" s="132"/>
      <c r="J5" s="41"/>
    </row>
    <row r="6" spans="1:10" ht="252" x14ac:dyDescent="0.3">
      <c r="A6" s="33" t="s">
        <v>167</v>
      </c>
      <c r="B6" s="34">
        <v>2</v>
      </c>
      <c r="C6" s="73">
        <f>1238.99*B6</f>
        <v>2477.98</v>
      </c>
      <c r="D6" s="35">
        <f t="shared" ref="D6:D11" si="0">ROUND(C6/21/20,2)</f>
        <v>5.9</v>
      </c>
      <c r="E6" s="36">
        <f>D6/D$25</f>
        <v>0.22373909745923401</v>
      </c>
      <c r="F6" s="95" t="s">
        <v>179</v>
      </c>
      <c r="G6" s="95" t="s">
        <v>180</v>
      </c>
      <c r="H6" s="39" t="s">
        <v>64</v>
      </c>
      <c r="I6" s="41"/>
    </row>
    <row r="7" spans="1:10" ht="266" x14ac:dyDescent="0.3">
      <c r="A7" s="40" t="s">
        <v>3</v>
      </c>
      <c r="B7" s="34">
        <v>1</v>
      </c>
      <c r="C7" s="73">
        <v>1688.55</v>
      </c>
      <c r="D7" s="35">
        <f t="shared" si="0"/>
        <v>4.0199999999999996</v>
      </c>
      <c r="E7" s="36">
        <f t="shared" ref="E7:E13" si="1">D7/D$25</f>
        <v>0.15244596131968147</v>
      </c>
      <c r="F7" s="82" t="s">
        <v>181</v>
      </c>
      <c r="G7" s="95" t="s">
        <v>182</v>
      </c>
      <c r="H7" s="38" t="s">
        <v>73</v>
      </c>
      <c r="I7" s="41"/>
    </row>
    <row r="8" spans="1:10" ht="238" x14ac:dyDescent="0.3">
      <c r="A8" s="40" t="s">
        <v>58</v>
      </c>
      <c r="B8" s="34">
        <v>1</v>
      </c>
      <c r="C8" s="34">
        <v>1238.99</v>
      </c>
      <c r="D8" s="35">
        <f t="shared" si="0"/>
        <v>2.95</v>
      </c>
      <c r="E8" s="36">
        <f t="shared" si="1"/>
        <v>0.111869548729617</v>
      </c>
      <c r="F8" s="95" t="s">
        <v>183</v>
      </c>
      <c r="G8" s="95" t="s">
        <v>184</v>
      </c>
      <c r="H8" s="38" t="s">
        <v>65</v>
      </c>
      <c r="I8" s="41"/>
    </row>
    <row r="9" spans="1:10" ht="238" x14ac:dyDescent="0.3">
      <c r="A9" s="40" t="s">
        <v>57</v>
      </c>
      <c r="B9" s="34">
        <v>2</v>
      </c>
      <c r="C9" s="34">
        <f>ROUND(939.29*B9,2)</f>
        <v>1878.58</v>
      </c>
      <c r="D9" s="35">
        <f t="shared" si="0"/>
        <v>4.47</v>
      </c>
      <c r="E9" s="36">
        <f t="shared" si="1"/>
        <v>0.16951080773606372</v>
      </c>
      <c r="F9" s="82" t="s">
        <v>185</v>
      </c>
      <c r="G9" s="95" t="s">
        <v>186</v>
      </c>
      <c r="H9" s="38" t="s">
        <v>66</v>
      </c>
      <c r="I9" s="41"/>
    </row>
    <row r="10" spans="1:10" ht="154" x14ac:dyDescent="0.3">
      <c r="A10" s="40" t="s">
        <v>11</v>
      </c>
      <c r="B10" s="42">
        <v>0.5</v>
      </c>
      <c r="C10" s="81">
        <v>795.3</v>
      </c>
      <c r="D10" s="43">
        <f>ROUND(C10/20/21,2)</f>
        <v>1.89</v>
      </c>
      <c r="E10" s="36">
        <f t="shared" si="1"/>
        <v>7.1672354948805458E-2</v>
      </c>
      <c r="F10" s="82" t="s">
        <v>187</v>
      </c>
      <c r="G10" s="123" t="s">
        <v>188</v>
      </c>
      <c r="H10" s="38" t="s">
        <v>56</v>
      </c>
      <c r="I10" s="41"/>
    </row>
    <row r="11" spans="1:10" ht="168" x14ac:dyDescent="0.3">
      <c r="A11" s="40" t="s">
        <v>12</v>
      </c>
      <c r="B11" s="42">
        <v>0.2</v>
      </c>
      <c r="C11" s="43">
        <v>294.14</v>
      </c>
      <c r="D11" s="43">
        <f t="shared" si="0"/>
        <v>0.7</v>
      </c>
      <c r="E11" s="36">
        <f t="shared" si="1"/>
        <v>2.6545316647705729E-2</v>
      </c>
      <c r="F11" s="82" t="s">
        <v>177</v>
      </c>
      <c r="G11" s="123" t="s">
        <v>173</v>
      </c>
      <c r="H11" s="38" t="s">
        <v>67</v>
      </c>
      <c r="I11" s="41"/>
    </row>
    <row r="12" spans="1:10" ht="42" x14ac:dyDescent="0.3">
      <c r="A12" s="29" t="s">
        <v>37</v>
      </c>
      <c r="B12" s="44"/>
      <c r="C12" s="30">
        <f>SUM(C13:C24)</f>
        <v>2704.8</v>
      </c>
      <c r="D12" s="30">
        <f>SUM(D13:D24)</f>
        <v>6.4399999999999986</v>
      </c>
      <c r="E12" s="31">
        <f t="shared" si="1"/>
        <v>0.24421691315889266</v>
      </c>
      <c r="F12" s="45"/>
      <c r="G12" s="45"/>
      <c r="H12" s="45"/>
    </row>
    <row r="13" spans="1:10" ht="42" x14ac:dyDescent="0.3">
      <c r="A13" s="38" t="str">
        <f>'2.4. pielikums'!B39</f>
        <v>Ēdināšanas izdevumi</v>
      </c>
      <c r="B13" s="46"/>
      <c r="C13" s="43">
        <f>21*20*D13</f>
        <v>672</v>
      </c>
      <c r="D13" s="43">
        <f>'2.4. pielikums'!V39</f>
        <v>1.6</v>
      </c>
      <c r="E13" s="47">
        <f t="shared" si="1"/>
        <v>6.0675009480470242E-2</v>
      </c>
      <c r="F13" s="37" t="s">
        <v>131</v>
      </c>
      <c r="G13" s="146" t="s">
        <v>141</v>
      </c>
      <c r="H13" s="55" t="s">
        <v>110</v>
      </c>
    </row>
    <row r="14" spans="1:10" ht="30" customHeight="1" x14ac:dyDescent="0.3">
      <c r="A14" s="38" t="s">
        <v>8</v>
      </c>
      <c r="B14" s="46"/>
      <c r="C14" s="43">
        <f>21*20*D14</f>
        <v>100.8</v>
      </c>
      <c r="D14" s="43">
        <f>'2.4. pielikums'!V41</f>
        <v>0.24</v>
      </c>
      <c r="E14" s="47">
        <f t="shared" ref="E14:E25" si="2">D14/D$25</f>
        <v>9.1012514220705359E-3</v>
      </c>
      <c r="F14" s="37" t="s">
        <v>112</v>
      </c>
      <c r="G14" s="147"/>
      <c r="H14" s="48" t="s">
        <v>50</v>
      </c>
    </row>
    <row r="15" spans="1:10" ht="28" x14ac:dyDescent="0.3">
      <c r="A15" s="38" t="s">
        <v>51</v>
      </c>
      <c r="B15" s="46"/>
      <c r="C15" s="43">
        <f>21*20*D15</f>
        <v>42</v>
      </c>
      <c r="D15" s="43">
        <f>'2.4. pielikums'!V42</f>
        <v>0.1</v>
      </c>
      <c r="E15" s="47">
        <f t="shared" si="2"/>
        <v>3.7921880925293901E-3</v>
      </c>
      <c r="F15" s="37" t="s">
        <v>132</v>
      </c>
      <c r="G15" s="147"/>
      <c r="H15" s="46"/>
    </row>
    <row r="16" spans="1:10" ht="28" x14ac:dyDescent="0.3">
      <c r="A16" s="38" t="str">
        <f>'2.4. pielikums'!B40</f>
        <v>Saimniecības un higiēnas preces</v>
      </c>
      <c r="B16" s="46"/>
      <c r="C16" s="43">
        <f>D16*21*20</f>
        <v>63</v>
      </c>
      <c r="D16" s="43">
        <f>'2.4. pielikums'!V40</f>
        <v>0.15</v>
      </c>
      <c r="E16" s="47">
        <f t="shared" si="2"/>
        <v>5.6882821387940841E-3</v>
      </c>
      <c r="F16" s="37" t="s">
        <v>133</v>
      </c>
      <c r="G16" s="147"/>
      <c r="H16" s="46"/>
    </row>
    <row r="17" spans="1:8" ht="28" x14ac:dyDescent="0.3">
      <c r="A17" s="38" t="str">
        <f>'2.4. pielikums'!B43</f>
        <v>Transports (degviela, īre, apkope, adrošināšana u.c.)</v>
      </c>
      <c r="B17" s="46"/>
      <c r="C17" s="43">
        <f t="shared" ref="C17:C23" si="3">D17*21*20</f>
        <v>201.6</v>
      </c>
      <c r="D17" s="43">
        <f>'2.4. pielikums'!V43</f>
        <v>0.48</v>
      </c>
      <c r="E17" s="47">
        <f t="shared" si="2"/>
        <v>1.8202502844141072E-2</v>
      </c>
      <c r="F17" s="37" t="s">
        <v>113</v>
      </c>
      <c r="G17" s="147"/>
      <c r="H17" s="46"/>
    </row>
    <row r="18" spans="1:8" ht="42" x14ac:dyDescent="0.3">
      <c r="A18" s="38" t="str">
        <f>'2.4. pielikums'!B44</f>
        <v>Telpas (īre, komunālie maksājumi, uzturēšanas pasākumi)</v>
      </c>
      <c r="B18" s="46"/>
      <c r="C18" s="43">
        <f t="shared" si="3"/>
        <v>957.59999999999991</v>
      </c>
      <c r="D18" s="43">
        <f>'2.4. pielikums'!V44</f>
        <v>2.2799999999999998</v>
      </c>
      <c r="E18" s="47">
        <f t="shared" si="2"/>
        <v>8.6461888509670085E-2</v>
      </c>
      <c r="F18" s="37" t="s">
        <v>114</v>
      </c>
      <c r="G18" s="147"/>
      <c r="H18" s="49" t="s">
        <v>48</v>
      </c>
    </row>
    <row r="19" spans="1:8" ht="28" x14ac:dyDescent="0.3">
      <c r="A19" s="38" t="str">
        <f>'2.4. pielikums'!B46</f>
        <v>Darbinieku izglītības izdevumi</v>
      </c>
      <c r="B19" s="46"/>
      <c r="C19" s="43">
        <f>D19*21*20</f>
        <v>33.6</v>
      </c>
      <c r="D19" s="43">
        <f>'2.4. pielikums'!V46</f>
        <v>0.08</v>
      </c>
      <c r="E19" s="47">
        <f t="shared" si="2"/>
        <v>3.0337504740235118E-3</v>
      </c>
      <c r="F19" s="37" t="s">
        <v>116</v>
      </c>
      <c r="G19" s="147"/>
      <c r="H19" s="50"/>
    </row>
    <row r="20" spans="1:8" ht="42" x14ac:dyDescent="0.3">
      <c r="A20" s="38" t="str">
        <f>'2.4. pielikums'!B48</f>
        <v>Saimnieciskie pamatlīdzekļi, inventārs, inventāra remonts (materiāli un pakalpojums)</v>
      </c>
      <c r="B20" s="46"/>
      <c r="C20" s="43">
        <f t="shared" si="3"/>
        <v>92.4</v>
      </c>
      <c r="D20" s="43">
        <f>'2.4. pielikums'!V48</f>
        <v>0.22</v>
      </c>
      <c r="E20" s="47">
        <f t="shared" si="2"/>
        <v>8.3428138035646568E-3</v>
      </c>
      <c r="F20" s="37" t="s">
        <v>115</v>
      </c>
      <c r="G20" s="147"/>
      <c r="H20" s="46"/>
    </row>
    <row r="21" spans="1:8" ht="28" x14ac:dyDescent="0.3">
      <c r="A21" s="38" t="str">
        <f>'2.4. pielikums'!B38</f>
        <v>Sakaru pakalpojumi (telefons, internets, pasts)</v>
      </c>
      <c r="B21" s="46"/>
      <c r="C21" s="43">
        <f t="shared" si="3"/>
        <v>84</v>
      </c>
      <c r="D21" s="43">
        <f>'2.4. pielikums'!V38</f>
        <v>0.2</v>
      </c>
      <c r="E21" s="47">
        <f t="shared" si="2"/>
        <v>7.5843761850587802E-3</v>
      </c>
      <c r="F21" s="37" t="s">
        <v>117</v>
      </c>
      <c r="G21" s="147"/>
      <c r="H21" s="46"/>
    </row>
    <row r="22" spans="1:8" ht="42" x14ac:dyDescent="0.3">
      <c r="A22" s="38" t="str">
        <f>'2.4. pielikums'!B47</f>
        <v>Ar admin.darbību saistītie izdevumi (darba aizsardz.sist.uzturēš.pak., bankas konta apkalp. u.c.)</v>
      </c>
      <c r="B22" s="46"/>
      <c r="C22" s="43">
        <f t="shared" si="3"/>
        <v>75.599999999999994</v>
      </c>
      <c r="D22" s="43">
        <f>'2.4. pielikums'!V47</f>
        <v>0.18</v>
      </c>
      <c r="E22" s="47">
        <f t="shared" si="2"/>
        <v>6.8259385665529011E-3</v>
      </c>
      <c r="F22" s="37" t="s">
        <v>118</v>
      </c>
      <c r="G22" s="148"/>
      <c r="H22" s="46"/>
    </row>
    <row r="23" spans="1:8" ht="28" x14ac:dyDescent="0.3">
      <c r="A23" s="38" t="s">
        <v>55</v>
      </c>
      <c r="B23" s="46"/>
      <c r="C23" s="43">
        <f t="shared" si="3"/>
        <v>113.4</v>
      </c>
      <c r="D23" s="43">
        <f>'2.3. pielikums'!F18</f>
        <v>0.27</v>
      </c>
      <c r="E23" s="47">
        <f t="shared" si="2"/>
        <v>1.0238907849829353E-2</v>
      </c>
      <c r="F23" s="37" t="s">
        <v>134</v>
      </c>
      <c r="G23" s="37" t="s">
        <v>145</v>
      </c>
      <c r="H23" s="46"/>
    </row>
    <row r="24" spans="1:8" ht="70" x14ac:dyDescent="0.3">
      <c r="A24" s="38" t="str">
        <f>'2.2.a pielikums'!A23</f>
        <v>Supervīzija</v>
      </c>
      <c r="B24" s="51"/>
      <c r="C24" s="61">
        <f>D24*21*20</f>
        <v>268.8</v>
      </c>
      <c r="D24" s="61">
        <f>'2.5. pielikums'!G9</f>
        <v>0.64</v>
      </c>
      <c r="E24" s="62">
        <f t="shared" si="2"/>
        <v>2.4270003792188095E-2</v>
      </c>
      <c r="F24" s="63" t="s">
        <v>135</v>
      </c>
      <c r="G24" s="37" t="str">
        <f>'2.2.a pielikums'!G23</f>
        <v>Aprēķinu skat. 2.5. pielikumā.
Obligātās supervīzijas prasības sociālo pakalpojumu sniedzējiem noteiktas Ministru kabineta 2017. gada 13. jūnija noteikumu Nr. 338 9.2. apakšpunktā un 186. punktā.</v>
      </c>
      <c r="H24" s="46"/>
    </row>
    <row r="25" spans="1:8" x14ac:dyDescent="0.3">
      <c r="A25" s="52" t="s">
        <v>100</v>
      </c>
      <c r="B25" s="53"/>
      <c r="C25" s="30">
        <f>C12+C5</f>
        <v>11078.34</v>
      </c>
      <c r="D25" s="30">
        <f>D12+D5</f>
        <v>26.369999999999997</v>
      </c>
      <c r="E25" s="54">
        <f t="shared" si="2"/>
        <v>1</v>
      </c>
      <c r="F25" s="100"/>
      <c r="G25" s="101"/>
      <c r="H25" s="101"/>
    </row>
    <row r="26" spans="1:8" x14ac:dyDescent="0.3">
      <c r="D26" s="41"/>
    </row>
    <row r="27" spans="1:8" x14ac:dyDescent="0.3">
      <c r="D27" s="41"/>
    </row>
  </sheetData>
  <mergeCells count="9">
    <mergeCell ref="G13:G22"/>
    <mergeCell ref="A1:H1"/>
    <mergeCell ref="H3:H4"/>
    <mergeCell ref="A3:A4"/>
    <mergeCell ref="B3:B4"/>
    <mergeCell ref="D3:E3"/>
    <mergeCell ref="F3:F4"/>
    <mergeCell ref="G3:G4"/>
    <mergeCell ref="A2:H2"/>
  </mergeCells>
  <pageMargins left="0.70866141732283472" right="0.70866141732283472" top="0.74803149606299213" bottom="0.74803149606299213" header="0.31496062992125984" footer="0.31496062992125984"/>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0"/>
  <sheetViews>
    <sheetView zoomScaleNormal="100" workbookViewId="0">
      <selection sqref="A1:F1"/>
    </sheetView>
  </sheetViews>
  <sheetFormatPr defaultColWidth="9.1796875" defaultRowHeight="14" x14ac:dyDescent="0.3"/>
  <cols>
    <col min="1" max="1" width="22.1796875" style="1" customWidth="1"/>
    <col min="2" max="2" width="16.453125" style="1" customWidth="1"/>
    <col min="3" max="3" width="13.81640625" style="1" customWidth="1"/>
    <col min="4" max="4" width="21.1796875" style="1" customWidth="1"/>
    <col min="5" max="5" width="20.7265625" style="1" customWidth="1"/>
    <col min="6" max="6" width="24.453125" style="1" customWidth="1"/>
    <col min="7" max="16384" width="9.1796875" style="1"/>
  </cols>
  <sheetData>
    <row r="1" spans="1:6" x14ac:dyDescent="0.3">
      <c r="A1" s="137" t="s">
        <v>146</v>
      </c>
      <c r="B1" s="137"/>
      <c r="C1" s="137"/>
      <c r="D1" s="137"/>
      <c r="E1" s="137"/>
      <c r="F1" s="137"/>
    </row>
    <row r="2" spans="1:6" x14ac:dyDescent="0.3">
      <c r="A2" s="154" t="s">
        <v>68</v>
      </c>
      <c r="B2" s="154"/>
      <c r="C2" s="154"/>
      <c r="D2" s="154"/>
      <c r="E2" s="154"/>
      <c r="F2" s="154"/>
    </row>
    <row r="3" spans="1:6" ht="56" x14ac:dyDescent="0.3">
      <c r="A3" s="102" t="s">
        <v>4</v>
      </c>
      <c r="B3" s="103" t="s">
        <v>94</v>
      </c>
      <c r="C3" s="103" t="s">
        <v>14</v>
      </c>
      <c r="D3" s="103" t="s">
        <v>152</v>
      </c>
      <c r="E3" s="104" t="s">
        <v>93</v>
      </c>
      <c r="F3" s="104" t="s">
        <v>92</v>
      </c>
    </row>
    <row r="4" spans="1:6" x14ac:dyDescent="0.3">
      <c r="A4" s="3">
        <v>1</v>
      </c>
      <c r="B4" s="3">
        <v>2</v>
      </c>
      <c r="C4" s="3">
        <v>3</v>
      </c>
      <c r="D4" s="4" t="s">
        <v>53</v>
      </c>
      <c r="E4" s="3" t="s">
        <v>54</v>
      </c>
      <c r="F4" s="4" t="s">
        <v>74</v>
      </c>
    </row>
    <row r="5" spans="1:6" x14ac:dyDescent="0.3">
      <c r="A5" s="155" t="s">
        <v>95</v>
      </c>
      <c r="B5" s="156"/>
      <c r="C5" s="156"/>
      <c r="D5" s="156"/>
      <c r="E5" s="156"/>
      <c r="F5" s="157"/>
    </row>
    <row r="6" spans="1:6" x14ac:dyDescent="0.3">
      <c r="A6" s="6" t="s">
        <v>5</v>
      </c>
      <c r="B6" s="8">
        <v>20</v>
      </c>
      <c r="C6" s="60">
        <f>'2.2.a pielikums'!B6+'2.2.a pielikums'!B7</f>
        <v>3</v>
      </c>
      <c r="D6" s="10">
        <f>ROUND(C6*213.43,2)</f>
        <v>640.29</v>
      </c>
      <c r="E6" s="11">
        <f>ROUND(D6/B6,2)</f>
        <v>32.01</v>
      </c>
      <c r="F6" s="11">
        <f>ROUND(E6/252,2)</f>
        <v>0.13</v>
      </c>
    </row>
    <row r="7" spans="1:6" x14ac:dyDescent="0.3">
      <c r="A7" s="6" t="s">
        <v>6</v>
      </c>
      <c r="B7" s="8">
        <v>20</v>
      </c>
      <c r="C7" s="9">
        <f>'2.2.a pielikums'!B8</f>
        <v>1</v>
      </c>
      <c r="D7" s="10">
        <f>ROUND(C7*213.43,2)</f>
        <v>213.43</v>
      </c>
      <c r="E7" s="11">
        <f>ROUND(D7/B7,2)</f>
        <v>10.67</v>
      </c>
      <c r="F7" s="11">
        <f>ROUND(E7/252,2)</f>
        <v>0.04</v>
      </c>
    </row>
    <row r="8" spans="1:6" x14ac:dyDescent="0.3">
      <c r="A8" s="6" t="s">
        <v>11</v>
      </c>
      <c r="B8" s="8">
        <v>20</v>
      </c>
      <c r="C8" s="9">
        <f>'2.2.a pielikums'!B9</f>
        <v>0.5</v>
      </c>
      <c r="D8" s="10">
        <f>ROUND(C8*213.43,2)</f>
        <v>106.72</v>
      </c>
      <c r="E8" s="11">
        <f>ROUND(D8/B8,2)</f>
        <v>5.34</v>
      </c>
      <c r="F8" s="11">
        <f>ROUND(E8/252,2)</f>
        <v>0.02</v>
      </c>
    </row>
    <row r="9" spans="1:6" x14ac:dyDescent="0.3">
      <c r="A9" s="6" t="s">
        <v>16</v>
      </c>
      <c r="B9" s="8">
        <v>20</v>
      </c>
      <c r="C9" s="9">
        <f>'2.2.a pielikums'!B10</f>
        <v>0.2</v>
      </c>
      <c r="D9" s="10">
        <f>ROUND(C9*213.43,2)</f>
        <v>42.69</v>
      </c>
      <c r="E9" s="11">
        <f>ROUND(D9/B9,2)</f>
        <v>2.13</v>
      </c>
      <c r="F9" s="11">
        <f>ROUND(E9/252,2)</f>
        <v>0.01</v>
      </c>
    </row>
    <row r="10" spans="1:6" x14ac:dyDescent="0.3">
      <c r="A10" s="7" t="s">
        <v>100</v>
      </c>
      <c r="B10" s="12">
        <f>AVERAGE(B6:B9)</f>
        <v>20</v>
      </c>
      <c r="C10" s="105">
        <f>SUM(C6:C9)</f>
        <v>4.7</v>
      </c>
      <c r="D10" s="106">
        <f>ROUND(SUM(D6:D9),2)</f>
        <v>1003.13</v>
      </c>
      <c r="E10" s="106">
        <f>ROUND(SUM(E6:E9),2)</f>
        <v>50.15</v>
      </c>
      <c r="F10" s="106">
        <f>ROUND(SUM(F6:F9),2)</f>
        <v>0.2</v>
      </c>
    </row>
    <row r="11" spans="1:6" x14ac:dyDescent="0.3">
      <c r="A11" s="155" t="s">
        <v>96</v>
      </c>
      <c r="B11" s="156"/>
      <c r="C11" s="156"/>
      <c r="D11" s="156"/>
      <c r="E11" s="156"/>
      <c r="F11" s="157"/>
    </row>
    <row r="12" spans="1:6" x14ac:dyDescent="0.3">
      <c r="A12" s="6" t="s">
        <v>5</v>
      </c>
      <c r="B12" s="8">
        <v>20</v>
      </c>
      <c r="C12" s="9">
        <f>'2.2.b pielikums'!B6</f>
        <v>2</v>
      </c>
      <c r="D12" s="10">
        <f t="shared" ref="D12:D17" si="0">ROUND(C12*213.43,2)</f>
        <v>426.86</v>
      </c>
      <c r="E12" s="10">
        <f t="shared" ref="E12:E17" si="1">ROUND(D12/B12,2)</f>
        <v>21.34</v>
      </c>
      <c r="F12" s="10">
        <f t="shared" ref="F12:F17" si="2">ROUND(E12/252,2)</f>
        <v>0.08</v>
      </c>
    </row>
    <row r="13" spans="1:6" x14ac:dyDescent="0.3">
      <c r="A13" s="6" t="s">
        <v>6</v>
      </c>
      <c r="B13" s="8">
        <v>20</v>
      </c>
      <c r="C13" s="9">
        <f>'2.2.b pielikums'!B7</f>
        <v>1</v>
      </c>
      <c r="D13" s="10">
        <f t="shared" si="0"/>
        <v>213.43</v>
      </c>
      <c r="E13" s="10">
        <f t="shared" si="1"/>
        <v>10.67</v>
      </c>
      <c r="F13" s="10">
        <f t="shared" si="2"/>
        <v>0.04</v>
      </c>
    </row>
    <row r="14" spans="1:6" x14ac:dyDescent="0.3">
      <c r="A14" s="6" t="s">
        <v>13</v>
      </c>
      <c r="B14" s="8">
        <v>20</v>
      </c>
      <c r="C14" s="9">
        <f>'2.2.b pielikums'!B8</f>
        <v>1</v>
      </c>
      <c r="D14" s="10">
        <f t="shared" si="0"/>
        <v>213.43</v>
      </c>
      <c r="E14" s="10">
        <f t="shared" si="1"/>
        <v>10.67</v>
      </c>
      <c r="F14" s="10">
        <f t="shared" si="2"/>
        <v>0.04</v>
      </c>
    </row>
    <row r="15" spans="1:6" x14ac:dyDescent="0.3">
      <c r="A15" s="6" t="s">
        <v>7</v>
      </c>
      <c r="B15" s="8">
        <v>20</v>
      </c>
      <c r="C15" s="9">
        <f>'2.2.b pielikums'!B9</f>
        <v>2</v>
      </c>
      <c r="D15" s="10">
        <f t="shared" si="0"/>
        <v>426.86</v>
      </c>
      <c r="E15" s="10">
        <f t="shared" si="1"/>
        <v>21.34</v>
      </c>
      <c r="F15" s="10">
        <f t="shared" si="2"/>
        <v>0.08</v>
      </c>
    </row>
    <row r="16" spans="1:6" x14ac:dyDescent="0.3">
      <c r="A16" s="6" t="s">
        <v>11</v>
      </c>
      <c r="B16" s="8">
        <v>20</v>
      </c>
      <c r="C16" s="9">
        <f>'2.2.b pielikums'!B10</f>
        <v>0.5</v>
      </c>
      <c r="D16" s="10">
        <f t="shared" si="0"/>
        <v>106.72</v>
      </c>
      <c r="E16" s="10">
        <f t="shared" si="1"/>
        <v>5.34</v>
      </c>
      <c r="F16" s="10">
        <f t="shared" si="2"/>
        <v>0.02</v>
      </c>
    </row>
    <row r="17" spans="1:6" x14ac:dyDescent="0.3">
      <c r="A17" s="6" t="s">
        <v>16</v>
      </c>
      <c r="B17" s="8">
        <v>20</v>
      </c>
      <c r="C17" s="9">
        <f>'2.2.b pielikums'!B11</f>
        <v>0.2</v>
      </c>
      <c r="D17" s="10">
        <f t="shared" si="0"/>
        <v>42.69</v>
      </c>
      <c r="E17" s="10">
        <f t="shared" si="1"/>
        <v>2.13</v>
      </c>
      <c r="F17" s="10">
        <f t="shared" si="2"/>
        <v>0.01</v>
      </c>
    </row>
    <row r="18" spans="1:6" x14ac:dyDescent="0.3">
      <c r="A18" s="7" t="s">
        <v>100</v>
      </c>
      <c r="B18" s="12">
        <f>AVERAGE(B12:B17)</f>
        <v>20</v>
      </c>
      <c r="C18" s="105">
        <f>SUM(C12:C17)</f>
        <v>6.7</v>
      </c>
      <c r="D18" s="13">
        <f>ROUND(SUM(D12:D17),2)</f>
        <v>1429.99</v>
      </c>
      <c r="E18" s="13">
        <f>ROUND(SUM(E12:E17),2)</f>
        <v>71.489999999999995</v>
      </c>
      <c r="F18" s="13">
        <f>ROUND(SUM(F12:F17),2)</f>
        <v>0.27</v>
      </c>
    </row>
    <row r="19" spans="1:6" x14ac:dyDescent="0.3">
      <c r="A19" s="5"/>
      <c r="B19" s="5"/>
      <c r="C19" s="5"/>
      <c r="D19" s="5"/>
      <c r="E19" s="5"/>
      <c r="F19" s="5"/>
    </row>
    <row r="20" spans="1:6" ht="121.5" customHeight="1" x14ac:dyDescent="0.3">
      <c r="A20" s="153" t="s">
        <v>153</v>
      </c>
      <c r="B20" s="153"/>
      <c r="C20" s="153"/>
      <c r="D20" s="153"/>
      <c r="E20" s="153"/>
      <c r="F20" s="153"/>
    </row>
  </sheetData>
  <mergeCells count="5">
    <mergeCell ref="A20:F20"/>
    <mergeCell ref="A1:F1"/>
    <mergeCell ref="A2:F2"/>
    <mergeCell ref="A5:F5"/>
    <mergeCell ref="A11:F11"/>
  </mergeCells>
  <pageMargins left="0.70866141732283472" right="0.70866141732283472" top="0.74803149606299213" bottom="0.74803149606299213"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50"/>
  <sheetViews>
    <sheetView zoomScale="75" zoomScaleNormal="75" workbookViewId="0">
      <selection activeCell="B1" sqref="B1:V1"/>
    </sheetView>
  </sheetViews>
  <sheetFormatPr defaultColWidth="9.1796875" defaultRowHeight="14" x14ac:dyDescent="0.3"/>
  <cols>
    <col min="1" max="1" width="4" style="16" customWidth="1"/>
    <col min="2" max="2" width="49.453125" style="16" customWidth="1"/>
    <col min="3" max="20" width="7.54296875" style="16" customWidth="1"/>
    <col min="21" max="21" width="10.81640625" style="16" customWidth="1"/>
    <col min="22" max="22" width="17" style="112" customWidth="1"/>
    <col min="23" max="23" width="8.26953125" style="16" customWidth="1"/>
    <col min="24" max="24" width="8.7265625" style="16" customWidth="1"/>
    <col min="25" max="25" width="7.7265625" style="16" customWidth="1"/>
    <col min="26" max="26" width="8.7265625" style="16" customWidth="1"/>
    <col min="27" max="27" width="7.54296875" style="16" customWidth="1"/>
    <col min="28" max="28" width="8.1796875" style="16" customWidth="1"/>
    <col min="29" max="29" width="7.54296875" style="16" customWidth="1"/>
    <col min="30" max="30" width="8.453125" style="16" customWidth="1"/>
    <col min="31" max="31" width="8.54296875" style="16" customWidth="1"/>
    <col min="32" max="32" width="7.7265625" style="16" customWidth="1"/>
    <col min="33" max="33" width="8.453125" style="16" customWidth="1"/>
    <col min="34" max="34" width="10.26953125" style="16" customWidth="1"/>
    <col min="35" max="35" width="8.453125" style="16" customWidth="1"/>
    <col min="36" max="36" width="7.81640625" style="16" customWidth="1"/>
    <col min="37" max="37" width="8.26953125" style="16" customWidth="1"/>
    <col min="38" max="38" width="8.453125" style="16" customWidth="1"/>
    <col min="39" max="39" width="8.1796875" style="16" customWidth="1"/>
    <col min="40" max="40" width="10.81640625" style="16" customWidth="1"/>
    <col min="41" max="41" width="10.7265625" style="16" customWidth="1"/>
    <col min="42" max="16384" width="9.1796875" style="16"/>
  </cols>
  <sheetData>
    <row r="1" spans="1:22" x14ac:dyDescent="0.3">
      <c r="A1" s="1"/>
      <c r="B1" s="159" t="s">
        <v>147</v>
      </c>
      <c r="C1" s="159"/>
      <c r="D1" s="159"/>
      <c r="E1" s="159"/>
      <c r="F1" s="159"/>
      <c r="G1" s="159"/>
      <c r="H1" s="159"/>
      <c r="I1" s="159"/>
      <c r="J1" s="159"/>
      <c r="K1" s="159"/>
      <c r="L1" s="159"/>
      <c r="M1" s="159"/>
      <c r="N1" s="159"/>
      <c r="O1" s="159"/>
      <c r="P1" s="159"/>
      <c r="Q1" s="159"/>
      <c r="R1" s="159"/>
      <c r="S1" s="159"/>
      <c r="T1" s="159"/>
      <c r="U1" s="159"/>
      <c r="V1" s="159"/>
    </row>
    <row r="2" spans="1:22" x14ac:dyDescent="0.3">
      <c r="A2" s="165" t="s">
        <v>83</v>
      </c>
      <c r="B2" s="165"/>
      <c r="C2" s="165"/>
      <c r="D2" s="165"/>
      <c r="E2" s="165"/>
      <c r="F2" s="165"/>
      <c r="G2" s="165"/>
      <c r="H2" s="165"/>
      <c r="I2" s="165"/>
      <c r="J2" s="165"/>
      <c r="K2" s="165"/>
      <c r="L2" s="165"/>
      <c r="M2" s="165"/>
      <c r="N2" s="165"/>
      <c r="O2" s="165"/>
      <c r="P2" s="165"/>
      <c r="Q2" s="165"/>
      <c r="R2" s="165"/>
      <c r="S2" s="165"/>
      <c r="T2" s="165"/>
      <c r="U2" s="165"/>
      <c r="V2" s="165"/>
    </row>
    <row r="3" spans="1:22" x14ac:dyDescent="0.3">
      <c r="A3" s="162" t="s">
        <v>41</v>
      </c>
      <c r="B3" s="162" t="s">
        <v>42</v>
      </c>
      <c r="C3" s="164" t="s">
        <v>99</v>
      </c>
      <c r="D3" s="164"/>
      <c r="E3" s="164"/>
      <c r="F3" s="164"/>
      <c r="G3" s="164"/>
      <c r="H3" s="164"/>
      <c r="I3" s="164"/>
      <c r="J3" s="164"/>
      <c r="K3" s="164"/>
      <c r="L3" s="164"/>
      <c r="M3" s="164"/>
      <c r="N3" s="164"/>
      <c r="O3" s="164"/>
      <c r="P3" s="164"/>
      <c r="Q3" s="164"/>
      <c r="R3" s="164"/>
      <c r="S3" s="164"/>
      <c r="T3" s="164"/>
      <c r="U3" s="164"/>
      <c r="V3" s="110"/>
    </row>
    <row r="4" spans="1:22" x14ac:dyDescent="0.3">
      <c r="A4" s="162"/>
      <c r="B4" s="162"/>
      <c r="C4" s="17" t="s">
        <v>19</v>
      </c>
      <c r="D4" s="17" t="s">
        <v>20</v>
      </c>
      <c r="E4" s="17" t="s">
        <v>21</v>
      </c>
      <c r="F4" s="17" t="s">
        <v>22</v>
      </c>
      <c r="G4" s="17" t="s">
        <v>23</v>
      </c>
      <c r="H4" s="17" t="s">
        <v>24</v>
      </c>
      <c r="I4" s="17" t="s">
        <v>25</v>
      </c>
      <c r="J4" s="17" t="s">
        <v>26</v>
      </c>
      <c r="K4" s="17" t="s">
        <v>27</v>
      </c>
      <c r="L4" s="17" t="s">
        <v>28</v>
      </c>
      <c r="M4" s="17" t="s">
        <v>29</v>
      </c>
      <c r="N4" s="17" t="s">
        <v>30</v>
      </c>
      <c r="O4" s="17" t="s">
        <v>31</v>
      </c>
      <c r="P4" s="17" t="s">
        <v>32</v>
      </c>
      <c r="Q4" s="17" t="s">
        <v>33</v>
      </c>
      <c r="R4" s="17" t="s">
        <v>34</v>
      </c>
      <c r="S4" s="17" t="s">
        <v>35</v>
      </c>
      <c r="T4" s="17" t="s">
        <v>36</v>
      </c>
      <c r="U4" s="17" t="s">
        <v>157</v>
      </c>
      <c r="V4" s="110"/>
    </row>
    <row r="5" spans="1:22" x14ac:dyDescent="0.3">
      <c r="A5" s="72">
        <v>1</v>
      </c>
      <c r="B5" s="123" t="s">
        <v>155</v>
      </c>
      <c r="C5" s="125">
        <v>9.33</v>
      </c>
      <c r="D5" s="125">
        <v>7.88</v>
      </c>
      <c r="E5" s="125">
        <v>9.0299999999999994</v>
      </c>
      <c r="F5" s="125">
        <v>7.66</v>
      </c>
      <c r="G5" s="125">
        <v>9.92</v>
      </c>
      <c r="H5" s="125">
        <v>9.56</v>
      </c>
      <c r="I5" s="125">
        <v>16.59</v>
      </c>
      <c r="J5" s="125">
        <v>11.98</v>
      </c>
      <c r="K5" s="125">
        <v>9.7200000000000006</v>
      </c>
      <c r="L5" s="125">
        <v>7.16</v>
      </c>
      <c r="M5" s="125">
        <v>11.98</v>
      </c>
      <c r="N5" s="125">
        <v>6.2450000000000001</v>
      </c>
      <c r="O5" s="125">
        <v>14.512</v>
      </c>
      <c r="P5" s="125">
        <v>5.7249999999999996</v>
      </c>
      <c r="Q5" s="125">
        <v>9.7200000000000006</v>
      </c>
      <c r="R5" s="125">
        <v>13.31</v>
      </c>
      <c r="S5" s="125">
        <v>16.54</v>
      </c>
      <c r="T5" s="125">
        <v>20.9</v>
      </c>
      <c r="U5" s="129">
        <f>ROUND(AVERAGE(C5:T5),2)</f>
        <v>10.99</v>
      </c>
      <c r="V5" s="110"/>
    </row>
    <row r="6" spans="1:22" x14ac:dyDescent="0.3">
      <c r="A6" s="72">
        <v>2</v>
      </c>
      <c r="B6" s="123" t="s">
        <v>15</v>
      </c>
      <c r="C6" s="14">
        <v>0.11</v>
      </c>
      <c r="D6" s="14">
        <v>0.2</v>
      </c>
      <c r="E6" s="14">
        <v>0.2</v>
      </c>
      <c r="F6" s="14">
        <v>0.2</v>
      </c>
      <c r="G6" s="14">
        <v>0.16</v>
      </c>
      <c r="H6" s="14">
        <v>1.7</v>
      </c>
      <c r="I6" s="14">
        <v>0.12</v>
      </c>
      <c r="J6" s="131" t="s">
        <v>154</v>
      </c>
      <c r="K6" s="14">
        <v>0.12</v>
      </c>
      <c r="L6" s="14">
        <v>0.19</v>
      </c>
      <c r="M6" s="131" t="s">
        <v>154</v>
      </c>
      <c r="N6" s="14">
        <v>4.7E-2</v>
      </c>
      <c r="O6" s="14">
        <v>4.7E-2</v>
      </c>
      <c r="P6" s="14">
        <v>9.0999999999999998E-2</v>
      </c>
      <c r="Q6" s="14">
        <v>0.12</v>
      </c>
      <c r="R6" s="14">
        <v>0.12</v>
      </c>
      <c r="S6" s="14">
        <v>0.14000000000000001</v>
      </c>
      <c r="T6" s="14">
        <v>0.11</v>
      </c>
      <c r="U6" s="130">
        <f t="shared" ref="U6:U16" si="0">ROUND(AVERAGE(C6:T6),2)</f>
        <v>0.23</v>
      </c>
      <c r="V6" s="110"/>
    </row>
    <row r="7" spans="1:22" x14ac:dyDescent="0.3">
      <c r="A7" s="72">
        <v>3</v>
      </c>
      <c r="B7" s="123" t="s">
        <v>109</v>
      </c>
      <c r="C7" s="14">
        <v>1.71</v>
      </c>
      <c r="D7" s="14">
        <v>1.64</v>
      </c>
      <c r="E7" s="14">
        <v>1.71</v>
      </c>
      <c r="F7" s="14">
        <v>1.78</v>
      </c>
      <c r="G7" s="14">
        <v>1.1399999999999999</v>
      </c>
      <c r="H7" s="14">
        <v>1.42</v>
      </c>
      <c r="I7" s="14">
        <v>1.5</v>
      </c>
      <c r="J7" s="14">
        <v>1.78</v>
      </c>
      <c r="K7" s="14">
        <v>1.5</v>
      </c>
      <c r="L7" s="14">
        <v>1.56</v>
      </c>
      <c r="M7" s="14">
        <v>1.78</v>
      </c>
      <c r="N7" s="14">
        <v>1.22</v>
      </c>
      <c r="O7" s="14">
        <v>1.4039999999999999</v>
      </c>
      <c r="P7" s="14">
        <v>0.92200000000000004</v>
      </c>
      <c r="Q7" s="14">
        <v>1.5</v>
      </c>
      <c r="R7" s="14">
        <v>2.1800000000000002</v>
      </c>
      <c r="S7" s="14">
        <v>1.42</v>
      </c>
      <c r="T7" s="14">
        <v>2.6</v>
      </c>
      <c r="U7" s="130">
        <f t="shared" si="0"/>
        <v>1.6</v>
      </c>
      <c r="V7" s="110"/>
    </row>
    <row r="8" spans="1:22" x14ac:dyDescent="0.3">
      <c r="A8" s="72">
        <v>4</v>
      </c>
      <c r="B8" s="123" t="s">
        <v>9</v>
      </c>
      <c r="C8" s="14">
        <v>0.12</v>
      </c>
      <c r="D8" s="14">
        <v>0.12</v>
      </c>
      <c r="E8" s="14">
        <v>0.12</v>
      </c>
      <c r="F8" s="14">
        <v>0.16</v>
      </c>
      <c r="G8" s="14">
        <v>0.02</v>
      </c>
      <c r="H8" s="131" t="s">
        <v>154</v>
      </c>
      <c r="I8" s="14">
        <v>0.11</v>
      </c>
      <c r="J8" s="14">
        <v>0.2</v>
      </c>
      <c r="K8" s="14">
        <v>0.18</v>
      </c>
      <c r="L8" s="14">
        <v>7.0000000000000007E-2</v>
      </c>
      <c r="M8" s="14">
        <v>0.2</v>
      </c>
      <c r="N8" s="14">
        <v>0.13800000000000001</v>
      </c>
      <c r="O8" s="14">
        <v>0.223</v>
      </c>
      <c r="P8" s="14">
        <v>0.224</v>
      </c>
      <c r="Q8" s="14">
        <v>0.18</v>
      </c>
      <c r="R8" s="14">
        <v>0.09</v>
      </c>
      <c r="S8" s="14">
        <v>0.3</v>
      </c>
      <c r="T8" s="14">
        <v>0.17</v>
      </c>
      <c r="U8" s="130">
        <f t="shared" si="0"/>
        <v>0.15</v>
      </c>
      <c r="V8" s="110"/>
    </row>
    <row r="9" spans="1:22" x14ac:dyDescent="0.3">
      <c r="A9" s="72">
        <v>5</v>
      </c>
      <c r="B9" s="123" t="s">
        <v>8</v>
      </c>
      <c r="C9" s="14">
        <v>0.12</v>
      </c>
      <c r="D9" s="14">
        <v>0.1</v>
      </c>
      <c r="E9" s="14">
        <v>0.1</v>
      </c>
      <c r="F9" s="14">
        <v>0.15</v>
      </c>
      <c r="G9" s="14">
        <v>0.04</v>
      </c>
      <c r="H9" s="14">
        <v>0.19</v>
      </c>
      <c r="I9" s="14">
        <v>0.1</v>
      </c>
      <c r="J9" s="14">
        <v>0.28000000000000003</v>
      </c>
      <c r="K9" s="14">
        <v>0.42</v>
      </c>
      <c r="L9" s="14">
        <v>0.06</v>
      </c>
      <c r="M9" s="14">
        <v>0.28000000000000003</v>
      </c>
      <c r="N9" s="14">
        <v>1.2E-2</v>
      </c>
      <c r="O9" s="14">
        <v>1.01</v>
      </c>
      <c r="P9" s="14">
        <v>0.34</v>
      </c>
      <c r="Q9" s="14">
        <v>0.42</v>
      </c>
      <c r="R9" s="14">
        <v>0.06</v>
      </c>
      <c r="S9" s="14">
        <v>0.3</v>
      </c>
      <c r="T9" s="14">
        <v>0.15</v>
      </c>
      <c r="U9" s="130">
        <f t="shared" si="0"/>
        <v>0.23</v>
      </c>
      <c r="V9" s="110"/>
    </row>
    <row r="10" spans="1:22" x14ac:dyDescent="0.3">
      <c r="A10" s="72">
        <v>6</v>
      </c>
      <c r="B10" s="123" t="s">
        <v>89</v>
      </c>
      <c r="C10" s="14">
        <v>7.0000000000000007E-2</v>
      </c>
      <c r="D10" s="14">
        <v>0.1</v>
      </c>
      <c r="E10" s="14">
        <v>0.1</v>
      </c>
      <c r="F10" s="14">
        <v>0.14000000000000001</v>
      </c>
      <c r="G10" s="14">
        <v>0.02</v>
      </c>
      <c r="H10" s="14">
        <v>0.06</v>
      </c>
      <c r="I10" s="14">
        <v>0.05</v>
      </c>
      <c r="J10" s="14">
        <v>0.12</v>
      </c>
      <c r="K10" s="14">
        <v>0.24</v>
      </c>
      <c r="L10" s="14">
        <v>0.06</v>
      </c>
      <c r="M10" s="14">
        <v>0.12</v>
      </c>
      <c r="N10" s="14">
        <v>3.6999999999999998E-2</v>
      </c>
      <c r="O10" s="14">
        <v>0.128</v>
      </c>
      <c r="P10" s="14">
        <v>7.9000000000000001E-2</v>
      </c>
      <c r="Q10" s="14">
        <v>0.24</v>
      </c>
      <c r="R10" s="14">
        <v>0.03</v>
      </c>
      <c r="S10" s="14">
        <v>0.3</v>
      </c>
      <c r="T10" s="14">
        <v>0.01</v>
      </c>
      <c r="U10" s="130">
        <f t="shared" si="0"/>
        <v>0.11</v>
      </c>
      <c r="V10" s="110"/>
    </row>
    <row r="11" spans="1:22" x14ac:dyDescent="0.3">
      <c r="A11" s="72">
        <v>7</v>
      </c>
      <c r="B11" s="123" t="s">
        <v>43</v>
      </c>
      <c r="C11" s="14">
        <v>0.33</v>
      </c>
      <c r="D11" s="14">
        <v>0.2</v>
      </c>
      <c r="E11" s="14">
        <v>0.27</v>
      </c>
      <c r="F11" s="14">
        <v>0.35</v>
      </c>
      <c r="G11" s="131" t="s">
        <v>154</v>
      </c>
      <c r="H11" s="14">
        <v>0.01</v>
      </c>
      <c r="I11" s="131" t="s">
        <v>154</v>
      </c>
      <c r="J11" s="14">
        <v>0.69</v>
      </c>
      <c r="K11" s="14">
        <v>0.62</v>
      </c>
      <c r="L11" s="131" t="s">
        <v>154</v>
      </c>
      <c r="M11" s="14">
        <v>0.69</v>
      </c>
      <c r="N11" s="14">
        <v>2.3719999999999999</v>
      </c>
      <c r="O11" s="14">
        <v>0.16300000000000001</v>
      </c>
      <c r="P11" s="14">
        <v>8.1000000000000003E-2</v>
      </c>
      <c r="Q11" s="14">
        <v>0.62</v>
      </c>
      <c r="R11" s="14">
        <v>1.06</v>
      </c>
      <c r="S11" s="14">
        <v>0.12</v>
      </c>
      <c r="T11" s="14">
        <v>0.09</v>
      </c>
      <c r="U11" s="130">
        <f t="shared" si="0"/>
        <v>0.51</v>
      </c>
      <c r="V11" s="110"/>
    </row>
    <row r="12" spans="1:22" ht="15" customHeight="1" x14ac:dyDescent="0.3">
      <c r="A12" s="72">
        <v>8</v>
      </c>
      <c r="B12" s="123" t="s">
        <v>44</v>
      </c>
      <c r="C12" s="14">
        <v>2.91</v>
      </c>
      <c r="D12" s="14">
        <v>3.32</v>
      </c>
      <c r="E12" s="14">
        <v>2.88</v>
      </c>
      <c r="F12" s="14">
        <v>3.55</v>
      </c>
      <c r="G12" s="14">
        <v>2.33</v>
      </c>
      <c r="H12" s="14">
        <v>1.66</v>
      </c>
      <c r="I12" s="14">
        <v>3.44</v>
      </c>
      <c r="J12" s="131" t="s">
        <v>154</v>
      </c>
      <c r="K12" s="14">
        <v>1.29</v>
      </c>
      <c r="L12" s="14">
        <v>2.42</v>
      </c>
      <c r="M12" s="131" t="s">
        <v>154</v>
      </c>
      <c r="N12" s="14">
        <v>2.665</v>
      </c>
      <c r="O12" s="14">
        <v>0.95799999999999996</v>
      </c>
      <c r="P12" s="14">
        <v>1.794</v>
      </c>
      <c r="Q12" s="14">
        <v>1.29</v>
      </c>
      <c r="R12" s="14">
        <v>6.82</v>
      </c>
      <c r="S12" s="14">
        <v>1.37</v>
      </c>
      <c r="T12" s="14">
        <v>2.2200000000000002</v>
      </c>
      <c r="U12" s="130">
        <f t="shared" si="0"/>
        <v>2.56</v>
      </c>
      <c r="V12" s="110"/>
    </row>
    <row r="13" spans="1:22" x14ac:dyDescent="0.3">
      <c r="A13" s="72">
        <v>9</v>
      </c>
      <c r="B13" s="123" t="s">
        <v>45</v>
      </c>
      <c r="C13" s="14">
        <v>7.0000000000000007E-2</v>
      </c>
      <c r="D13" s="14">
        <v>0.15</v>
      </c>
      <c r="E13" s="14">
        <v>0.1</v>
      </c>
      <c r="F13" s="14">
        <v>0.16</v>
      </c>
      <c r="G13" s="14">
        <v>0.01</v>
      </c>
      <c r="H13" s="131" t="s">
        <v>154</v>
      </c>
      <c r="I13" s="14">
        <v>0.05</v>
      </c>
      <c r="J13" s="131" t="s">
        <v>154</v>
      </c>
      <c r="K13" s="14">
        <v>7.0000000000000007E-2</v>
      </c>
      <c r="L13" s="131" t="s">
        <v>154</v>
      </c>
      <c r="M13" s="131" t="s">
        <v>154</v>
      </c>
      <c r="N13" s="14">
        <v>2.101</v>
      </c>
      <c r="O13" s="14">
        <v>0.04</v>
      </c>
      <c r="P13" s="14">
        <v>1.7000000000000001E-2</v>
      </c>
      <c r="Q13" s="14">
        <v>7.0000000000000007E-2</v>
      </c>
      <c r="R13" s="131" t="s">
        <v>154</v>
      </c>
      <c r="S13" s="14">
        <v>0.17</v>
      </c>
      <c r="T13" s="14">
        <v>0.02</v>
      </c>
      <c r="U13" s="130">
        <f t="shared" si="0"/>
        <v>0.23</v>
      </c>
      <c r="V13" s="110"/>
    </row>
    <row r="14" spans="1:22" x14ac:dyDescent="0.3">
      <c r="A14" s="72">
        <v>10</v>
      </c>
      <c r="B14" s="123" t="s">
        <v>46</v>
      </c>
      <c r="C14" s="14">
        <v>0.1</v>
      </c>
      <c r="D14" s="14">
        <v>0.15</v>
      </c>
      <c r="E14" s="14">
        <v>0.18</v>
      </c>
      <c r="F14" s="14">
        <v>0.16</v>
      </c>
      <c r="G14" s="14">
        <v>0.02</v>
      </c>
      <c r="H14" s="14">
        <v>0.02</v>
      </c>
      <c r="I14" s="14">
        <v>0.04</v>
      </c>
      <c r="J14" s="131" t="s">
        <v>154</v>
      </c>
      <c r="K14" s="14">
        <v>0.04</v>
      </c>
      <c r="L14" s="131" t="s">
        <v>154</v>
      </c>
      <c r="M14" s="131" t="s">
        <v>154</v>
      </c>
      <c r="N14" s="14">
        <v>1.2999999999999999E-2</v>
      </c>
      <c r="O14" s="14">
        <v>0.14399999999999999</v>
      </c>
      <c r="P14" s="14">
        <v>7.1999999999999995E-2</v>
      </c>
      <c r="Q14" s="14">
        <v>0.04</v>
      </c>
      <c r="R14" s="14">
        <v>0.06</v>
      </c>
      <c r="S14" s="14">
        <v>0.17</v>
      </c>
      <c r="T14" s="14">
        <v>0.01</v>
      </c>
      <c r="U14" s="130">
        <f t="shared" si="0"/>
        <v>0.08</v>
      </c>
      <c r="V14" s="110"/>
    </row>
    <row r="15" spans="1:22" ht="28" x14ac:dyDescent="0.3">
      <c r="A15" s="72">
        <v>11</v>
      </c>
      <c r="B15" s="123" t="s">
        <v>47</v>
      </c>
      <c r="C15" s="14">
        <v>0.1</v>
      </c>
      <c r="D15" s="14">
        <v>0.15</v>
      </c>
      <c r="E15" s="14">
        <v>0.1</v>
      </c>
      <c r="F15" s="14">
        <v>0.14000000000000001</v>
      </c>
      <c r="G15" s="14">
        <v>0.24</v>
      </c>
      <c r="H15" s="14">
        <v>0.1</v>
      </c>
      <c r="I15" s="14">
        <v>0.18</v>
      </c>
      <c r="J15" s="131" t="s">
        <v>154</v>
      </c>
      <c r="K15" s="131" t="s">
        <v>154</v>
      </c>
      <c r="L15" s="14">
        <v>0.27</v>
      </c>
      <c r="M15" s="131" t="s">
        <v>154</v>
      </c>
      <c r="N15" s="14">
        <v>3.4000000000000002E-2</v>
      </c>
      <c r="O15" s="14">
        <v>0.33700000000000002</v>
      </c>
      <c r="P15" s="14">
        <v>0.217</v>
      </c>
      <c r="Q15" s="131" t="s">
        <v>154</v>
      </c>
      <c r="R15" s="14">
        <v>0.55000000000000004</v>
      </c>
      <c r="S15" s="14">
        <v>0.14000000000000001</v>
      </c>
      <c r="T15" s="14">
        <v>0.19</v>
      </c>
      <c r="U15" s="130">
        <f t="shared" si="0"/>
        <v>0.2</v>
      </c>
      <c r="V15" s="110"/>
    </row>
    <row r="16" spans="1:22" ht="28" x14ac:dyDescent="0.3">
      <c r="A16" s="72">
        <v>12</v>
      </c>
      <c r="B16" s="123" t="s">
        <v>137</v>
      </c>
      <c r="C16" s="14">
        <v>0.17</v>
      </c>
      <c r="D16" s="14">
        <v>0.2</v>
      </c>
      <c r="E16" s="14">
        <v>0.35</v>
      </c>
      <c r="F16" s="14">
        <v>0.46</v>
      </c>
      <c r="G16" s="14">
        <v>0.04</v>
      </c>
      <c r="H16" s="14">
        <v>7.0000000000000007E-2</v>
      </c>
      <c r="I16" s="14">
        <v>0.11</v>
      </c>
      <c r="J16" s="131" t="s">
        <v>154</v>
      </c>
      <c r="K16" s="131" t="s">
        <v>154</v>
      </c>
      <c r="L16" s="14">
        <v>0.1</v>
      </c>
      <c r="M16" s="131" t="s">
        <v>154</v>
      </c>
      <c r="N16" s="14">
        <v>0.99</v>
      </c>
      <c r="O16" s="14">
        <v>0.39200000000000002</v>
      </c>
      <c r="P16" s="14">
        <v>0.17199999999999999</v>
      </c>
      <c r="Q16" s="131" t="s">
        <v>154</v>
      </c>
      <c r="R16" s="14">
        <v>0.18</v>
      </c>
      <c r="S16" s="14">
        <v>0.25</v>
      </c>
      <c r="T16" s="14">
        <v>0.03</v>
      </c>
      <c r="U16" s="130">
        <f t="shared" si="0"/>
        <v>0.25</v>
      </c>
      <c r="V16" s="110"/>
    </row>
    <row r="17" spans="1:22" x14ac:dyDescent="0.3">
      <c r="A17" s="1"/>
      <c r="B17" s="1"/>
      <c r="C17" s="1"/>
      <c r="D17" s="1"/>
      <c r="E17" s="1"/>
      <c r="F17" s="1"/>
      <c r="G17" s="1"/>
      <c r="H17" s="1"/>
      <c r="I17" s="1"/>
      <c r="J17" s="1"/>
      <c r="K17" s="1"/>
      <c r="L17" s="1"/>
      <c r="M17" s="1"/>
      <c r="N17" s="1"/>
      <c r="O17" s="1"/>
      <c r="P17" s="1"/>
      <c r="Q17" s="1"/>
      <c r="R17" s="1"/>
      <c r="S17" s="1"/>
      <c r="T17" s="1"/>
      <c r="U17" s="1"/>
      <c r="V17" s="111"/>
    </row>
    <row r="18" spans="1:22" x14ac:dyDescent="0.3">
      <c r="A18" s="1"/>
      <c r="B18" s="1"/>
      <c r="C18" s="1"/>
      <c r="D18" s="1"/>
      <c r="E18" s="1"/>
      <c r="F18" s="1"/>
      <c r="G18" s="1"/>
      <c r="H18" s="1"/>
      <c r="I18" s="1"/>
      <c r="J18" s="1"/>
      <c r="K18" s="1"/>
      <c r="L18" s="1"/>
      <c r="M18" s="1"/>
      <c r="N18" s="1"/>
      <c r="O18" s="1"/>
      <c r="P18" s="1"/>
      <c r="Q18" s="1"/>
      <c r="R18" s="1"/>
      <c r="S18" s="1"/>
      <c r="T18" s="1"/>
      <c r="U18" s="1"/>
      <c r="V18" s="111"/>
    </row>
    <row r="19" spans="1:22" x14ac:dyDescent="0.3">
      <c r="A19" s="162" t="s">
        <v>41</v>
      </c>
      <c r="B19" s="162" t="s">
        <v>42</v>
      </c>
      <c r="C19" s="164" t="s">
        <v>98</v>
      </c>
      <c r="D19" s="164"/>
      <c r="E19" s="164"/>
      <c r="F19" s="164"/>
      <c r="G19" s="164"/>
      <c r="H19" s="164"/>
      <c r="I19" s="164"/>
      <c r="J19" s="164"/>
      <c r="K19" s="164"/>
      <c r="L19" s="164"/>
      <c r="M19" s="164"/>
      <c r="N19" s="164"/>
      <c r="O19" s="164"/>
      <c r="P19" s="164"/>
      <c r="Q19" s="164"/>
      <c r="R19" s="164"/>
      <c r="S19" s="164"/>
      <c r="T19" s="164"/>
      <c r="U19" s="164"/>
      <c r="V19" s="160"/>
    </row>
    <row r="20" spans="1:22" x14ac:dyDescent="0.3">
      <c r="A20" s="162"/>
      <c r="B20" s="162"/>
      <c r="C20" s="17" t="s">
        <v>19</v>
      </c>
      <c r="D20" s="17" t="s">
        <v>20</v>
      </c>
      <c r="E20" s="17" t="s">
        <v>21</v>
      </c>
      <c r="F20" s="17" t="s">
        <v>22</v>
      </c>
      <c r="G20" s="17" t="s">
        <v>23</v>
      </c>
      <c r="H20" s="17" t="s">
        <v>24</v>
      </c>
      <c r="I20" s="17" t="s">
        <v>25</v>
      </c>
      <c r="J20" s="17" t="s">
        <v>26</v>
      </c>
      <c r="K20" s="17" t="s">
        <v>27</v>
      </c>
      <c r="L20" s="17" t="s">
        <v>28</v>
      </c>
      <c r="M20" s="17" t="s">
        <v>29</v>
      </c>
      <c r="N20" s="17" t="s">
        <v>30</v>
      </c>
      <c r="O20" s="17" t="s">
        <v>31</v>
      </c>
      <c r="P20" s="17" t="s">
        <v>32</v>
      </c>
      <c r="Q20" s="17" t="s">
        <v>33</v>
      </c>
      <c r="R20" s="17" t="s">
        <v>34</v>
      </c>
      <c r="S20" s="17" t="s">
        <v>35</v>
      </c>
      <c r="T20" s="17" t="s">
        <v>36</v>
      </c>
      <c r="U20" s="17" t="s">
        <v>157</v>
      </c>
      <c r="V20" s="161"/>
    </row>
    <row r="21" spans="1:22" x14ac:dyDescent="0.3">
      <c r="A21" s="72">
        <v>1</v>
      </c>
      <c r="B21" s="39" t="s">
        <v>155</v>
      </c>
      <c r="C21" s="125">
        <v>9.33</v>
      </c>
      <c r="D21" s="125">
        <v>7.88</v>
      </c>
      <c r="E21" s="125">
        <v>9.0299999999999994</v>
      </c>
      <c r="F21" s="125">
        <v>7.66</v>
      </c>
      <c r="G21" s="125">
        <v>9.92</v>
      </c>
      <c r="H21" s="125">
        <v>9.56</v>
      </c>
      <c r="I21" s="125">
        <v>16.59</v>
      </c>
      <c r="J21" s="125">
        <v>11.98</v>
      </c>
      <c r="K21" s="125">
        <v>9.7200000000000006</v>
      </c>
      <c r="L21" s="125">
        <v>7.16</v>
      </c>
      <c r="M21" s="125">
        <v>11.98</v>
      </c>
      <c r="N21" s="125">
        <v>4.7850000000000001</v>
      </c>
      <c r="O21" s="125">
        <v>14.576000000000001</v>
      </c>
      <c r="P21" s="125">
        <v>5.8769999999999998</v>
      </c>
      <c r="Q21" s="125">
        <v>9.7200000000000006</v>
      </c>
      <c r="R21" s="125">
        <v>12.89</v>
      </c>
      <c r="S21" s="125">
        <v>16.54</v>
      </c>
      <c r="T21" s="125">
        <v>22.1</v>
      </c>
      <c r="U21" s="125">
        <f t="shared" ref="U21:U32" si="1">ROUND(AVERAGE(C21:T21),2)</f>
        <v>10.96</v>
      </c>
      <c r="V21" s="109"/>
    </row>
    <row r="22" spans="1:22" x14ac:dyDescent="0.3">
      <c r="A22" s="72">
        <v>2</v>
      </c>
      <c r="B22" s="39" t="s">
        <v>15</v>
      </c>
      <c r="C22" s="14">
        <v>0.11</v>
      </c>
      <c r="D22" s="14">
        <v>0.2</v>
      </c>
      <c r="E22" s="14">
        <v>0.2</v>
      </c>
      <c r="F22" s="14">
        <v>0.2</v>
      </c>
      <c r="G22" s="14">
        <v>0.16</v>
      </c>
      <c r="H22" s="14">
        <v>1.7</v>
      </c>
      <c r="I22" s="14">
        <v>0.12</v>
      </c>
      <c r="J22" s="131" t="s">
        <v>154</v>
      </c>
      <c r="K22" s="14">
        <v>0.12</v>
      </c>
      <c r="L22" s="14">
        <v>0.19</v>
      </c>
      <c r="M22" s="131" t="s">
        <v>154</v>
      </c>
      <c r="N22" s="14">
        <v>4.7E-2</v>
      </c>
      <c r="O22" s="14">
        <v>3.2000000000000001E-2</v>
      </c>
      <c r="P22" s="14">
        <v>0.127</v>
      </c>
      <c r="Q22" s="14">
        <v>0.12</v>
      </c>
      <c r="R22" s="14">
        <v>0.12</v>
      </c>
      <c r="S22" s="14">
        <v>0.14000000000000001</v>
      </c>
      <c r="T22" s="14">
        <v>0.11</v>
      </c>
      <c r="U22" s="14">
        <f>ROUND(AVERAGE(C22:T22),2)</f>
        <v>0.23</v>
      </c>
      <c r="V22" s="109"/>
    </row>
    <row r="23" spans="1:22" x14ac:dyDescent="0.3">
      <c r="A23" s="72">
        <v>3</v>
      </c>
      <c r="B23" s="39" t="s">
        <v>109</v>
      </c>
      <c r="C23" s="14">
        <v>1.71</v>
      </c>
      <c r="D23" s="14">
        <v>1.64</v>
      </c>
      <c r="E23" s="14">
        <v>1.71</v>
      </c>
      <c r="F23" s="14">
        <v>1.78</v>
      </c>
      <c r="G23" s="14">
        <v>1.1399999999999999</v>
      </c>
      <c r="H23" s="14">
        <v>1.42</v>
      </c>
      <c r="I23" s="14">
        <v>1.5</v>
      </c>
      <c r="J23" s="14">
        <v>1.78</v>
      </c>
      <c r="K23" s="14">
        <v>1.5</v>
      </c>
      <c r="L23" s="14">
        <v>1.56</v>
      </c>
      <c r="M23" s="14">
        <v>1.78</v>
      </c>
      <c r="N23" s="14">
        <v>1.4530000000000001</v>
      </c>
      <c r="O23" s="14">
        <v>1.4259999999999999</v>
      </c>
      <c r="P23" s="14">
        <v>0.93300000000000005</v>
      </c>
      <c r="Q23" s="14">
        <v>1.5</v>
      </c>
      <c r="R23" s="14">
        <v>2.0699999999999998</v>
      </c>
      <c r="S23" s="14">
        <v>1.42</v>
      </c>
      <c r="T23" s="14">
        <v>2.6</v>
      </c>
      <c r="U23" s="14">
        <f>ROUND(AVERAGE(C23:T23),2)</f>
        <v>1.61</v>
      </c>
      <c r="V23" s="109"/>
    </row>
    <row r="24" spans="1:22" x14ac:dyDescent="0.3">
      <c r="A24" s="72">
        <v>4</v>
      </c>
      <c r="B24" s="39" t="s">
        <v>9</v>
      </c>
      <c r="C24" s="14">
        <v>0.12</v>
      </c>
      <c r="D24" s="14">
        <v>0.12</v>
      </c>
      <c r="E24" s="14">
        <v>0.12</v>
      </c>
      <c r="F24" s="14">
        <v>0.16</v>
      </c>
      <c r="G24" s="14">
        <v>0.02</v>
      </c>
      <c r="H24" s="131" t="s">
        <v>154</v>
      </c>
      <c r="I24" s="14">
        <v>0.11</v>
      </c>
      <c r="J24" s="14">
        <v>0.2</v>
      </c>
      <c r="K24" s="14">
        <v>0.18</v>
      </c>
      <c r="L24" s="14">
        <v>7.0000000000000007E-2</v>
      </c>
      <c r="M24" s="14">
        <v>0.2</v>
      </c>
      <c r="N24" s="14">
        <v>0.05</v>
      </c>
      <c r="O24" s="14">
        <v>0.23100000000000001</v>
      </c>
      <c r="P24" s="14">
        <v>0.29599999999999999</v>
      </c>
      <c r="Q24" s="14">
        <v>0.18</v>
      </c>
      <c r="R24" s="14">
        <v>0.12</v>
      </c>
      <c r="S24" s="14">
        <v>0.3</v>
      </c>
      <c r="T24" s="14">
        <v>0.17</v>
      </c>
      <c r="U24" s="14">
        <f t="shared" si="1"/>
        <v>0.16</v>
      </c>
      <c r="V24" s="109"/>
    </row>
    <row r="25" spans="1:22" x14ac:dyDescent="0.3">
      <c r="A25" s="72">
        <v>5</v>
      </c>
      <c r="B25" s="39" t="s">
        <v>8</v>
      </c>
      <c r="C25" s="14">
        <v>0.12</v>
      </c>
      <c r="D25" s="14">
        <v>0.1</v>
      </c>
      <c r="E25" s="14">
        <v>0.1</v>
      </c>
      <c r="F25" s="14">
        <v>0.15</v>
      </c>
      <c r="G25" s="14">
        <v>0.04</v>
      </c>
      <c r="H25" s="14">
        <v>0.19</v>
      </c>
      <c r="I25" s="14">
        <v>0.1</v>
      </c>
      <c r="J25" s="14">
        <v>0.28000000000000003</v>
      </c>
      <c r="K25" s="14">
        <v>0.42</v>
      </c>
      <c r="L25" s="14">
        <v>0.06</v>
      </c>
      <c r="M25" s="14">
        <v>0.28000000000000003</v>
      </c>
      <c r="N25" s="131" t="s">
        <v>154</v>
      </c>
      <c r="O25" s="14">
        <v>0.92400000000000004</v>
      </c>
      <c r="P25" s="14">
        <v>0.43</v>
      </c>
      <c r="Q25" s="14">
        <v>0.42</v>
      </c>
      <c r="R25" s="14">
        <v>7.0000000000000007E-2</v>
      </c>
      <c r="S25" s="14">
        <v>0.3</v>
      </c>
      <c r="T25" s="14">
        <v>0.15</v>
      </c>
      <c r="U25" s="14">
        <f t="shared" si="1"/>
        <v>0.24</v>
      </c>
      <c r="V25" s="109"/>
    </row>
    <row r="26" spans="1:22" x14ac:dyDescent="0.3">
      <c r="A26" s="72">
        <v>6</v>
      </c>
      <c r="B26" s="39" t="s">
        <v>89</v>
      </c>
      <c r="C26" s="14">
        <v>7.0000000000000007E-2</v>
      </c>
      <c r="D26" s="14">
        <v>0.1</v>
      </c>
      <c r="E26" s="14">
        <v>0.1</v>
      </c>
      <c r="F26" s="14">
        <v>0.14000000000000001</v>
      </c>
      <c r="G26" s="14">
        <v>0.02</v>
      </c>
      <c r="H26" s="14">
        <v>0.06</v>
      </c>
      <c r="I26" s="14">
        <v>0.05</v>
      </c>
      <c r="J26" s="14">
        <v>0.12</v>
      </c>
      <c r="K26" s="14">
        <v>0.24</v>
      </c>
      <c r="L26" s="14">
        <v>0.06</v>
      </c>
      <c r="M26" s="14">
        <v>0.12</v>
      </c>
      <c r="N26" s="14">
        <v>1.4E-2</v>
      </c>
      <c r="O26" s="14">
        <v>9.5000000000000001E-2</v>
      </c>
      <c r="P26" s="14">
        <v>4.7E-2</v>
      </c>
      <c r="Q26" s="14">
        <v>0.24</v>
      </c>
      <c r="R26" s="14">
        <v>0.02</v>
      </c>
      <c r="S26" s="14">
        <v>0.3</v>
      </c>
      <c r="T26" s="14">
        <v>0.01</v>
      </c>
      <c r="U26" s="14">
        <f t="shared" si="1"/>
        <v>0.1</v>
      </c>
      <c r="V26" s="109"/>
    </row>
    <row r="27" spans="1:22" x14ac:dyDescent="0.3">
      <c r="A27" s="72">
        <v>7</v>
      </c>
      <c r="B27" s="39" t="s">
        <v>43</v>
      </c>
      <c r="C27" s="14">
        <v>0.33</v>
      </c>
      <c r="D27" s="14">
        <v>0.2</v>
      </c>
      <c r="E27" s="14">
        <v>0.27</v>
      </c>
      <c r="F27" s="14">
        <v>0.35</v>
      </c>
      <c r="G27" s="131" t="s">
        <v>154</v>
      </c>
      <c r="H27" s="14">
        <v>0.01</v>
      </c>
      <c r="I27" s="131" t="s">
        <v>154</v>
      </c>
      <c r="J27" s="14">
        <v>0.69</v>
      </c>
      <c r="K27" s="14">
        <v>0.62</v>
      </c>
      <c r="L27" s="131" t="s">
        <v>154</v>
      </c>
      <c r="M27" s="14">
        <v>0.69</v>
      </c>
      <c r="N27" s="14">
        <v>1.4590000000000001</v>
      </c>
      <c r="O27" s="14">
        <v>0.29499999999999998</v>
      </c>
      <c r="P27" s="14">
        <v>8.8999999999999996E-2</v>
      </c>
      <c r="Q27" s="14">
        <v>0.62</v>
      </c>
      <c r="R27" s="14">
        <v>0.93</v>
      </c>
      <c r="S27" s="14">
        <v>0.12</v>
      </c>
      <c r="T27" s="14">
        <v>0.09</v>
      </c>
      <c r="U27" s="14">
        <f t="shared" si="1"/>
        <v>0.45</v>
      </c>
      <c r="V27" s="109"/>
    </row>
    <row r="28" spans="1:22" ht="15" customHeight="1" x14ac:dyDescent="0.3">
      <c r="A28" s="72">
        <v>8</v>
      </c>
      <c r="B28" s="6" t="s">
        <v>44</v>
      </c>
      <c r="C28" s="14">
        <v>2.91</v>
      </c>
      <c r="D28" s="14">
        <v>3.32</v>
      </c>
      <c r="E28" s="14">
        <v>2.88</v>
      </c>
      <c r="F28" s="14">
        <v>3.55</v>
      </c>
      <c r="G28" s="14">
        <v>2.33</v>
      </c>
      <c r="H28" s="14">
        <v>1.66</v>
      </c>
      <c r="I28" s="14">
        <v>3.44</v>
      </c>
      <c r="J28" s="131" t="s">
        <v>154</v>
      </c>
      <c r="K28" s="14">
        <v>1.29</v>
      </c>
      <c r="L28" s="14">
        <v>2.42</v>
      </c>
      <c r="M28" s="131" t="s">
        <v>154</v>
      </c>
      <c r="N28" s="14">
        <v>1.4259999999999999</v>
      </c>
      <c r="O28" s="14">
        <v>0.80200000000000005</v>
      </c>
      <c r="P28" s="14">
        <v>1.508</v>
      </c>
      <c r="Q28" s="14">
        <v>1.29</v>
      </c>
      <c r="R28" s="14">
        <v>1.17</v>
      </c>
      <c r="S28" s="14">
        <v>1.37</v>
      </c>
      <c r="T28" s="14">
        <v>2.2200000000000002</v>
      </c>
      <c r="U28" s="14">
        <f t="shared" si="1"/>
        <v>2.1</v>
      </c>
      <c r="V28" s="109"/>
    </row>
    <row r="29" spans="1:22" x14ac:dyDescent="0.3">
      <c r="A29" s="72">
        <v>9</v>
      </c>
      <c r="B29" s="39" t="s">
        <v>45</v>
      </c>
      <c r="C29" s="14">
        <v>7.0000000000000007E-2</v>
      </c>
      <c r="D29" s="14">
        <v>0.15</v>
      </c>
      <c r="E29" s="14">
        <v>0.1</v>
      </c>
      <c r="F29" s="14">
        <v>0.16</v>
      </c>
      <c r="G29" s="14">
        <v>0.01</v>
      </c>
      <c r="H29" s="131" t="s">
        <v>154</v>
      </c>
      <c r="I29" s="14">
        <v>0.05</v>
      </c>
      <c r="J29" s="131" t="s">
        <v>154</v>
      </c>
      <c r="K29" s="14">
        <v>7.0000000000000007E-2</v>
      </c>
      <c r="L29" s="131" t="s">
        <v>154</v>
      </c>
      <c r="M29" s="131" t="s">
        <v>154</v>
      </c>
      <c r="N29" s="14">
        <v>1.554</v>
      </c>
      <c r="O29" s="14">
        <v>2.5000000000000001E-2</v>
      </c>
      <c r="P29" s="14">
        <v>0.01</v>
      </c>
      <c r="Q29" s="14">
        <v>7.0000000000000007E-2</v>
      </c>
      <c r="R29" s="131" t="s">
        <v>154</v>
      </c>
      <c r="S29" s="14">
        <v>0.17</v>
      </c>
      <c r="T29" s="14">
        <v>0.02</v>
      </c>
      <c r="U29" s="14">
        <f t="shared" si="1"/>
        <v>0.19</v>
      </c>
      <c r="V29" s="109"/>
    </row>
    <row r="30" spans="1:22" x14ac:dyDescent="0.3">
      <c r="A30" s="72">
        <v>10</v>
      </c>
      <c r="B30" s="39" t="s">
        <v>46</v>
      </c>
      <c r="C30" s="14">
        <v>0.1</v>
      </c>
      <c r="D30" s="14">
        <v>0.15</v>
      </c>
      <c r="E30" s="14">
        <v>0.18</v>
      </c>
      <c r="F30" s="14">
        <v>0.16</v>
      </c>
      <c r="G30" s="14">
        <v>0.02</v>
      </c>
      <c r="H30" s="14">
        <v>0.02</v>
      </c>
      <c r="I30" s="14">
        <v>0.04</v>
      </c>
      <c r="J30" s="131" t="s">
        <v>154</v>
      </c>
      <c r="K30" s="14">
        <v>0.04</v>
      </c>
      <c r="L30" s="131" t="s">
        <v>154</v>
      </c>
      <c r="M30" s="131" t="s">
        <v>154</v>
      </c>
      <c r="N30" s="14">
        <v>8.9999999999999993E-3</v>
      </c>
      <c r="O30" s="14">
        <v>0.14399999999999999</v>
      </c>
      <c r="P30" s="14">
        <v>7.2999999999999995E-2</v>
      </c>
      <c r="Q30" s="14">
        <v>0.04</v>
      </c>
      <c r="R30" s="14">
        <v>0.09</v>
      </c>
      <c r="S30" s="14">
        <v>0.17</v>
      </c>
      <c r="T30" s="14">
        <v>0.01</v>
      </c>
      <c r="U30" s="14">
        <f t="shared" si="1"/>
        <v>0.08</v>
      </c>
      <c r="V30" s="109"/>
    </row>
    <row r="31" spans="1:22" ht="28" x14ac:dyDescent="0.3">
      <c r="A31" s="72">
        <v>11</v>
      </c>
      <c r="B31" s="39" t="s">
        <v>47</v>
      </c>
      <c r="C31" s="14">
        <v>0.1</v>
      </c>
      <c r="D31" s="14">
        <v>0.15</v>
      </c>
      <c r="E31" s="14">
        <v>0.1</v>
      </c>
      <c r="F31" s="14">
        <v>0.14000000000000001</v>
      </c>
      <c r="G31" s="14">
        <v>0.24</v>
      </c>
      <c r="H31" s="14">
        <v>0.1</v>
      </c>
      <c r="I31" s="14">
        <v>0.18</v>
      </c>
      <c r="J31" s="131" t="s">
        <v>154</v>
      </c>
      <c r="K31" s="131" t="s">
        <v>154</v>
      </c>
      <c r="L31" s="14">
        <v>0.27</v>
      </c>
      <c r="M31" s="131" t="s">
        <v>154</v>
      </c>
      <c r="N31" s="14" t="s">
        <v>154</v>
      </c>
      <c r="O31" s="14">
        <v>0.124</v>
      </c>
      <c r="P31" s="14">
        <v>7.3999999999999996E-2</v>
      </c>
      <c r="Q31" s="131" t="s">
        <v>154</v>
      </c>
      <c r="R31" s="14">
        <v>0.42</v>
      </c>
      <c r="S31" s="14">
        <v>0.14000000000000001</v>
      </c>
      <c r="T31" s="14">
        <v>0.19</v>
      </c>
      <c r="U31" s="14">
        <f t="shared" si="1"/>
        <v>0.17</v>
      </c>
    </row>
    <row r="32" spans="1:22" ht="28" x14ac:dyDescent="0.3">
      <c r="A32" s="72">
        <v>12</v>
      </c>
      <c r="B32" s="39" t="s">
        <v>137</v>
      </c>
      <c r="C32" s="14">
        <v>0.17</v>
      </c>
      <c r="D32" s="14">
        <v>0.2</v>
      </c>
      <c r="E32" s="14">
        <v>0.35</v>
      </c>
      <c r="F32" s="14">
        <v>0.46</v>
      </c>
      <c r="G32" s="14">
        <v>0.04</v>
      </c>
      <c r="H32" s="14">
        <v>7.0000000000000007E-2</v>
      </c>
      <c r="I32" s="14">
        <v>0.11</v>
      </c>
      <c r="J32" s="131" t="s">
        <v>154</v>
      </c>
      <c r="K32" s="131" t="s">
        <v>154</v>
      </c>
      <c r="L32" s="14">
        <v>0.1</v>
      </c>
      <c r="M32" s="131" t="s">
        <v>154</v>
      </c>
      <c r="N32" s="14">
        <v>0.13</v>
      </c>
      <c r="O32" s="14">
        <v>0.38500000000000001</v>
      </c>
      <c r="P32" s="14">
        <v>0.189</v>
      </c>
      <c r="Q32" s="131" t="s">
        <v>154</v>
      </c>
      <c r="R32" s="14">
        <v>0.33</v>
      </c>
      <c r="S32" s="14">
        <v>0.25</v>
      </c>
      <c r="T32" s="14">
        <v>0.03</v>
      </c>
      <c r="U32" s="14">
        <f t="shared" si="1"/>
        <v>0.2</v>
      </c>
      <c r="V32" s="109"/>
    </row>
    <row r="33" spans="1:22" x14ac:dyDescent="0.3">
      <c r="A33" s="107"/>
      <c r="B33" s="108"/>
      <c r="C33" s="109"/>
      <c r="D33" s="109"/>
      <c r="E33" s="109"/>
      <c r="F33" s="109"/>
      <c r="G33" s="109"/>
      <c r="H33" s="109"/>
      <c r="I33" s="109"/>
      <c r="J33" s="109"/>
      <c r="K33" s="109"/>
      <c r="L33" s="109"/>
      <c r="M33" s="109"/>
      <c r="N33" s="109"/>
      <c r="O33" s="109"/>
      <c r="P33" s="109"/>
      <c r="Q33" s="109"/>
      <c r="R33" s="109"/>
      <c r="S33" s="109"/>
      <c r="T33" s="109"/>
      <c r="U33" s="109"/>
      <c r="V33" s="109"/>
    </row>
    <row r="34" spans="1:22" x14ac:dyDescent="0.3">
      <c r="A34" s="107"/>
      <c r="B34" s="108"/>
      <c r="C34" s="109"/>
      <c r="D34" s="109"/>
      <c r="E34" s="109"/>
      <c r="F34" s="109"/>
      <c r="G34" s="109"/>
      <c r="H34" s="109"/>
      <c r="I34" s="109"/>
      <c r="J34" s="109"/>
      <c r="K34" s="109"/>
      <c r="L34" s="109"/>
      <c r="M34" s="109"/>
      <c r="N34" s="109"/>
      <c r="O34" s="109"/>
      <c r="P34" s="109"/>
      <c r="Q34" s="109"/>
      <c r="R34" s="109"/>
      <c r="S34" s="109"/>
      <c r="T34" s="109"/>
      <c r="U34" s="109"/>
      <c r="V34" s="109"/>
    </row>
    <row r="35" spans="1:22" x14ac:dyDescent="0.3">
      <c r="A35" s="162" t="s">
        <v>41</v>
      </c>
      <c r="B35" s="162" t="s">
        <v>42</v>
      </c>
      <c r="C35" s="164" t="s">
        <v>97</v>
      </c>
      <c r="D35" s="164"/>
      <c r="E35" s="164"/>
      <c r="F35" s="164"/>
      <c r="G35" s="164"/>
      <c r="H35" s="164"/>
      <c r="I35" s="164"/>
      <c r="J35" s="164"/>
      <c r="K35" s="164"/>
      <c r="L35" s="164"/>
      <c r="M35" s="164"/>
      <c r="N35" s="164"/>
      <c r="O35" s="164"/>
      <c r="P35" s="164"/>
      <c r="Q35" s="164"/>
      <c r="R35" s="164"/>
      <c r="S35" s="164"/>
      <c r="T35" s="164"/>
      <c r="U35" s="164"/>
      <c r="V35" s="163" t="s">
        <v>158</v>
      </c>
    </row>
    <row r="36" spans="1:22" x14ac:dyDescent="0.3">
      <c r="A36" s="162"/>
      <c r="B36" s="162"/>
      <c r="C36" s="17" t="s">
        <v>19</v>
      </c>
      <c r="D36" s="17" t="s">
        <v>20</v>
      </c>
      <c r="E36" s="17" t="s">
        <v>21</v>
      </c>
      <c r="F36" s="17" t="s">
        <v>22</v>
      </c>
      <c r="G36" s="17" t="s">
        <v>23</v>
      </c>
      <c r="H36" s="17" t="s">
        <v>24</v>
      </c>
      <c r="I36" s="17" t="s">
        <v>25</v>
      </c>
      <c r="J36" s="17" t="s">
        <v>26</v>
      </c>
      <c r="K36" s="17" t="s">
        <v>27</v>
      </c>
      <c r="L36" s="17" t="s">
        <v>28</v>
      </c>
      <c r="M36" s="17" t="s">
        <v>29</v>
      </c>
      <c r="N36" s="17" t="s">
        <v>30</v>
      </c>
      <c r="O36" s="17" t="s">
        <v>31</v>
      </c>
      <c r="P36" s="17" t="s">
        <v>32</v>
      </c>
      <c r="Q36" s="17" t="s">
        <v>33</v>
      </c>
      <c r="R36" s="17" t="s">
        <v>34</v>
      </c>
      <c r="S36" s="17" t="s">
        <v>35</v>
      </c>
      <c r="T36" s="17" t="s">
        <v>36</v>
      </c>
      <c r="U36" s="17" t="s">
        <v>157</v>
      </c>
      <c r="V36" s="163"/>
    </row>
    <row r="37" spans="1:22" x14ac:dyDescent="0.3">
      <c r="A37" s="72">
        <v>1</v>
      </c>
      <c r="B37" s="39" t="s">
        <v>155</v>
      </c>
      <c r="C37" s="125">
        <v>9.33</v>
      </c>
      <c r="D37" s="125">
        <v>7.88</v>
      </c>
      <c r="E37" s="125">
        <v>9.0299999999999994</v>
      </c>
      <c r="F37" s="125">
        <v>7.66</v>
      </c>
      <c r="G37" s="125">
        <v>9.92</v>
      </c>
      <c r="H37" s="125">
        <v>9.56</v>
      </c>
      <c r="I37" s="125">
        <v>16.59</v>
      </c>
      <c r="J37" s="125">
        <v>11.98</v>
      </c>
      <c r="K37" s="125">
        <v>9.7200000000000006</v>
      </c>
      <c r="L37" s="125">
        <v>7.16</v>
      </c>
      <c r="M37" s="125">
        <v>11.98</v>
      </c>
      <c r="N37" s="125">
        <v>9.26</v>
      </c>
      <c r="O37" s="125">
        <v>13.39</v>
      </c>
      <c r="P37" s="125">
        <v>7.31</v>
      </c>
      <c r="Q37" s="126">
        <v>9.68</v>
      </c>
      <c r="R37" s="125">
        <v>12.61</v>
      </c>
      <c r="S37" s="125">
        <v>16.54</v>
      </c>
      <c r="T37" s="125">
        <v>21.45</v>
      </c>
      <c r="U37" s="125">
        <f>ROUND(AVERAGE(C37:T37),2)</f>
        <v>11.17</v>
      </c>
      <c r="V37" s="127">
        <f t="shared" ref="V37:V48" si="2">ROUND((U5+U37+U21)/3,2)</f>
        <v>11.04</v>
      </c>
    </row>
    <row r="38" spans="1:22" x14ac:dyDescent="0.3">
      <c r="A38" s="72">
        <v>2</v>
      </c>
      <c r="B38" s="39" t="s">
        <v>15</v>
      </c>
      <c r="C38" s="14">
        <v>0.11</v>
      </c>
      <c r="D38" s="14">
        <v>0.2</v>
      </c>
      <c r="E38" s="14">
        <v>0.2</v>
      </c>
      <c r="F38" s="14">
        <v>0.2</v>
      </c>
      <c r="G38" s="14">
        <v>0.16</v>
      </c>
      <c r="H38" s="14">
        <v>0.39</v>
      </c>
      <c r="I38" s="14">
        <v>0.12</v>
      </c>
      <c r="J38" s="131" t="s">
        <v>154</v>
      </c>
      <c r="K38" s="14">
        <v>0.12</v>
      </c>
      <c r="L38" s="14">
        <v>0.19</v>
      </c>
      <c r="M38" s="131" t="s">
        <v>154</v>
      </c>
      <c r="N38" s="14">
        <v>7.0000000000000007E-2</v>
      </c>
      <c r="O38" s="14">
        <v>0.03</v>
      </c>
      <c r="P38" s="14">
        <v>0.11</v>
      </c>
      <c r="Q38" s="15">
        <v>0.12</v>
      </c>
      <c r="R38" s="14">
        <v>0.11</v>
      </c>
      <c r="S38" s="14">
        <v>0.14000000000000001</v>
      </c>
      <c r="T38" s="14">
        <v>0.12</v>
      </c>
      <c r="U38" s="14">
        <f>ROUND(AVERAGE(C38:T38),2)</f>
        <v>0.15</v>
      </c>
      <c r="V38" s="128">
        <f t="shared" si="2"/>
        <v>0.2</v>
      </c>
    </row>
    <row r="39" spans="1:22" x14ac:dyDescent="0.3">
      <c r="A39" s="72">
        <v>3</v>
      </c>
      <c r="B39" s="39" t="s">
        <v>109</v>
      </c>
      <c r="C39" s="14">
        <v>1.71</v>
      </c>
      <c r="D39" s="14">
        <v>1.64</v>
      </c>
      <c r="E39" s="14">
        <v>1.71</v>
      </c>
      <c r="F39" s="14">
        <v>1.78</v>
      </c>
      <c r="G39" s="14">
        <v>1.1399999999999999</v>
      </c>
      <c r="H39" s="14">
        <v>1.42</v>
      </c>
      <c r="I39" s="14">
        <v>1.5</v>
      </c>
      <c r="J39" s="14">
        <v>1.78</v>
      </c>
      <c r="K39" s="14">
        <v>1.5</v>
      </c>
      <c r="L39" s="14">
        <v>1.56</v>
      </c>
      <c r="M39" s="14">
        <v>1.78</v>
      </c>
      <c r="N39" s="14">
        <v>1.63</v>
      </c>
      <c r="O39" s="14">
        <v>1.34</v>
      </c>
      <c r="P39" s="14">
        <v>0.87</v>
      </c>
      <c r="Q39" s="15">
        <v>1.5</v>
      </c>
      <c r="R39" s="14">
        <v>1.83</v>
      </c>
      <c r="S39" s="14">
        <v>1.42</v>
      </c>
      <c r="T39" s="14">
        <v>2.6</v>
      </c>
      <c r="U39" s="14">
        <f t="shared" ref="U39:U48" si="3">ROUND(AVERAGE(C39:T39),2)</f>
        <v>1.6</v>
      </c>
      <c r="V39" s="128">
        <f t="shared" si="2"/>
        <v>1.6</v>
      </c>
    </row>
    <row r="40" spans="1:22" x14ac:dyDescent="0.3">
      <c r="A40" s="72">
        <v>4</v>
      </c>
      <c r="B40" s="39" t="s">
        <v>9</v>
      </c>
      <c r="C40" s="14">
        <v>0.12</v>
      </c>
      <c r="D40" s="14">
        <v>0.12</v>
      </c>
      <c r="E40" s="14">
        <v>0.12</v>
      </c>
      <c r="F40" s="14">
        <v>0.16</v>
      </c>
      <c r="G40" s="14">
        <v>0.02</v>
      </c>
      <c r="H40" s="131" t="s">
        <v>154</v>
      </c>
      <c r="I40" s="14">
        <v>0.11</v>
      </c>
      <c r="J40" s="14">
        <v>0.2</v>
      </c>
      <c r="K40" s="14">
        <v>0.18</v>
      </c>
      <c r="L40" s="14">
        <v>7.0000000000000007E-2</v>
      </c>
      <c r="M40" s="14">
        <v>0.2</v>
      </c>
      <c r="N40" s="14">
        <v>0.03</v>
      </c>
      <c r="O40" s="14">
        <v>0.19</v>
      </c>
      <c r="P40" s="14">
        <v>0.19</v>
      </c>
      <c r="Q40" s="15">
        <v>0.18</v>
      </c>
      <c r="R40" s="14">
        <v>0.1</v>
      </c>
      <c r="S40" s="14">
        <v>0.3</v>
      </c>
      <c r="T40" s="14">
        <v>7.0000000000000007E-2</v>
      </c>
      <c r="U40" s="14">
        <f t="shared" si="3"/>
        <v>0.14000000000000001</v>
      </c>
      <c r="V40" s="128">
        <f t="shared" si="2"/>
        <v>0.15</v>
      </c>
    </row>
    <row r="41" spans="1:22" x14ac:dyDescent="0.3">
      <c r="A41" s="72">
        <v>5</v>
      </c>
      <c r="B41" s="39" t="s">
        <v>8</v>
      </c>
      <c r="C41" s="14">
        <v>0.12</v>
      </c>
      <c r="D41" s="14">
        <v>0.1</v>
      </c>
      <c r="E41" s="14">
        <v>0.1</v>
      </c>
      <c r="F41" s="14">
        <v>0.15</v>
      </c>
      <c r="G41" s="14">
        <v>0.04</v>
      </c>
      <c r="H41" s="14">
        <v>0.19</v>
      </c>
      <c r="I41" s="14">
        <v>0.1</v>
      </c>
      <c r="J41" s="14">
        <v>0.28000000000000003</v>
      </c>
      <c r="K41" s="14">
        <v>0.42</v>
      </c>
      <c r="L41" s="14">
        <v>0.06</v>
      </c>
      <c r="M41" s="14">
        <v>0.28000000000000003</v>
      </c>
      <c r="N41" s="131" t="s">
        <v>154</v>
      </c>
      <c r="O41" s="14">
        <v>0.91</v>
      </c>
      <c r="P41" s="14">
        <v>0.47</v>
      </c>
      <c r="Q41" s="15">
        <v>0.42</v>
      </c>
      <c r="R41" s="14">
        <v>0.06</v>
      </c>
      <c r="S41" s="14">
        <v>0.3</v>
      </c>
      <c r="T41" s="14">
        <v>0.24</v>
      </c>
      <c r="U41" s="14">
        <f t="shared" si="3"/>
        <v>0.25</v>
      </c>
      <c r="V41" s="128">
        <f t="shared" si="2"/>
        <v>0.24</v>
      </c>
    </row>
    <row r="42" spans="1:22" x14ac:dyDescent="0.3">
      <c r="A42" s="72">
        <v>6</v>
      </c>
      <c r="B42" s="39" t="s">
        <v>89</v>
      </c>
      <c r="C42" s="14">
        <v>7.0000000000000007E-2</v>
      </c>
      <c r="D42" s="14">
        <v>0.1</v>
      </c>
      <c r="E42" s="14">
        <v>0.1</v>
      </c>
      <c r="F42" s="14">
        <v>0.14000000000000001</v>
      </c>
      <c r="G42" s="14">
        <v>0.02</v>
      </c>
      <c r="H42" s="14">
        <v>0.06</v>
      </c>
      <c r="I42" s="14">
        <v>0.05</v>
      </c>
      <c r="J42" s="14">
        <v>0.12</v>
      </c>
      <c r="K42" s="14">
        <v>0.24</v>
      </c>
      <c r="L42" s="14">
        <v>0.06</v>
      </c>
      <c r="M42" s="14">
        <v>0.12</v>
      </c>
      <c r="N42" s="14">
        <v>0.02</v>
      </c>
      <c r="O42" s="14">
        <v>0.09</v>
      </c>
      <c r="P42" s="14">
        <v>0.04</v>
      </c>
      <c r="Q42" s="15">
        <v>0.24</v>
      </c>
      <c r="R42" s="14">
        <v>0.02</v>
      </c>
      <c r="S42" s="14">
        <v>0.3</v>
      </c>
      <c r="T42" s="14">
        <v>0.01</v>
      </c>
      <c r="U42" s="14">
        <f t="shared" si="3"/>
        <v>0.1</v>
      </c>
      <c r="V42" s="128">
        <f t="shared" si="2"/>
        <v>0.1</v>
      </c>
    </row>
    <row r="43" spans="1:22" x14ac:dyDescent="0.3">
      <c r="A43" s="72">
        <v>7</v>
      </c>
      <c r="B43" s="39" t="s">
        <v>43</v>
      </c>
      <c r="C43" s="14">
        <v>0.33</v>
      </c>
      <c r="D43" s="14">
        <v>0.2</v>
      </c>
      <c r="E43" s="14">
        <v>0.27</v>
      </c>
      <c r="F43" s="14">
        <v>0.35</v>
      </c>
      <c r="G43" s="131" t="s">
        <v>154</v>
      </c>
      <c r="H43" s="14">
        <v>0.01</v>
      </c>
      <c r="I43" s="131" t="s">
        <v>154</v>
      </c>
      <c r="J43" s="14">
        <v>0.69</v>
      </c>
      <c r="K43" s="14">
        <v>0.62</v>
      </c>
      <c r="L43" s="131" t="s">
        <v>154</v>
      </c>
      <c r="M43" s="14">
        <v>0.69</v>
      </c>
      <c r="N43" s="14">
        <v>2.1</v>
      </c>
      <c r="O43" s="14">
        <v>0.28999999999999998</v>
      </c>
      <c r="P43" s="14">
        <v>0.12</v>
      </c>
      <c r="Q43" s="15">
        <v>0.61</v>
      </c>
      <c r="R43" s="14">
        <v>0.64</v>
      </c>
      <c r="S43" s="14">
        <v>0.12</v>
      </c>
      <c r="T43" s="14">
        <v>0.15</v>
      </c>
      <c r="U43" s="14">
        <f>ROUND(AVERAGE(C43:T43),2)</f>
        <v>0.48</v>
      </c>
      <c r="V43" s="128">
        <f t="shared" si="2"/>
        <v>0.48</v>
      </c>
    </row>
    <row r="44" spans="1:22" ht="15" customHeight="1" x14ac:dyDescent="0.3">
      <c r="A44" s="72">
        <v>8</v>
      </c>
      <c r="B44" s="6" t="s">
        <v>44</v>
      </c>
      <c r="C44" s="14">
        <v>2.91</v>
      </c>
      <c r="D44" s="14">
        <v>3.32</v>
      </c>
      <c r="E44" s="14">
        <v>2.88</v>
      </c>
      <c r="F44" s="14">
        <v>3.55</v>
      </c>
      <c r="G44" s="14">
        <v>2.33</v>
      </c>
      <c r="H44" s="14">
        <v>1.29</v>
      </c>
      <c r="I44" s="14">
        <v>3.43</v>
      </c>
      <c r="J44" s="131" t="s">
        <v>154</v>
      </c>
      <c r="K44" s="14">
        <v>1.29</v>
      </c>
      <c r="L44" s="14">
        <v>2.42</v>
      </c>
      <c r="M44" s="131" t="s">
        <v>154</v>
      </c>
      <c r="N44" s="14">
        <v>1.77</v>
      </c>
      <c r="O44" s="14">
        <v>0.79</v>
      </c>
      <c r="P44" s="14">
        <v>1.48</v>
      </c>
      <c r="Q44" s="15">
        <v>1.29</v>
      </c>
      <c r="R44" s="14">
        <v>3.67</v>
      </c>
      <c r="S44" s="14">
        <v>1.37</v>
      </c>
      <c r="T44" s="14">
        <v>1.07</v>
      </c>
      <c r="U44" s="14">
        <f t="shared" si="3"/>
        <v>2.1800000000000002</v>
      </c>
      <c r="V44" s="128">
        <f t="shared" si="2"/>
        <v>2.2799999999999998</v>
      </c>
    </row>
    <row r="45" spans="1:22" x14ac:dyDescent="0.3">
      <c r="A45" s="72">
        <v>9</v>
      </c>
      <c r="B45" s="39" t="s">
        <v>45</v>
      </c>
      <c r="C45" s="14">
        <v>7.0000000000000007E-2</v>
      </c>
      <c r="D45" s="14">
        <v>0.15</v>
      </c>
      <c r="E45" s="14">
        <v>0.1</v>
      </c>
      <c r="F45" s="14">
        <v>0.16</v>
      </c>
      <c r="G45" s="14">
        <v>0.01</v>
      </c>
      <c r="H45" s="131" t="s">
        <v>154</v>
      </c>
      <c r="I45" s="14">
        <v>0.05</v>
      </c>
      <c r="J45" s="131" t="s">
        <v>154</v>
      </c>
      <c r="K45" s="14">
        <v>7.0000000000000007E-2</v>
      </c>
      <c r="L45" s="131" t="s">
        <v>154</v>
      </c>
      <c r="M45" s="131" t="s">
        <v>154</v>
      </c>
      <c r="N45" s="14">
        <v>0.23</v>
      </c>
      <c r="O45" s="14">
        <v>0.02</v>
      </c>
      <c r="P45" s="14">
        <v>0.01</v>
      </c>
      <c r="Q45" s="15">
        <v>0.04</v>
      </c>
      <c r="R45" s="15">
        <v>0.22</v>
      </c>
      <c r="S45" s="14">
        <v>0.17</v>
      </c>
      <c r="T45" s="14">
        <v>0.03</v>
      </c>
      <c r="U45" s="14">
        <f t="shared" si="3"/>
        <v>0.1</v>
      </c>
      <c r="V45" s="128">
        <f t="shared" si="2"/>
        <v>0.17</v>
      </c>
    </row>
    <row r="46" spans="1:22" x14ac:dyDescent="0.3">
      <c r="A46" s="72">
        <v>10</v>
      </c>
      <c r="B46" s="39" t="s">
        <v>46</v>
      </c>
      <c r="C46" s="14">
        <v>0.1</v>
      </c>
      <c r="D46" s="14">
        <v>0.15</v>
      </c>
      <c r="E46" s="14">
        <v>0.18</v>
      </c>
      <c r="F46" s="14">
        <v>0.16</v>
      </c>
      <c r="G46" s="14">
        <v>0.02</v>
      </c>
      <c r="H46" s="14">
        <v>0.02</v>
      </c>
      <c r="I46" s="14">
        <v>0.04</v>
      </c>
      <c r="J46" s="131" t="s">
        <v>154</v>
      </c>
      <c r="K46" s="14">
        <v>0.04</v>
      </c>
      <c r="L46" s="131" t="s">
        <v>154</v>
      </c>
      <c r="M46" s="131" t="s">
        <v>154</v>
      </c>
      <c r="N46" s="131" t="s">
        <v>154</v>
      </c>
      <c r="O46" s="14">
        <v>0.13</v>
      </c>
      <c r="P46" s="14">
        <v>7.0000000000000007E-2</v>
      </c>
      <c r="Q46" s="15">
        <v>7.0000000000000007E-2</v>
      </c>
      <c r="R46" s="14">
        <v>0.05</v>
      </c>
      <c r="S46" s="14">
        <v>0.17</v>
      </c>
      <c r="T46" s="14"/>
      <c r="U46" s="14">
        <f t="shared" si="3"/>
        <v>0.09</v>
      </c>
      <c r="V46" s="128">
        <f t="shared" si="2"/>
        <v>0.08</v>
      </c>
    </row>
    <row r="47" spans="1:22" ht="28" x14ac:dyDescent="0.3">
      <c r="A47" s="72">
        <v>11</v>
      </c>
      <c r="B47" s="39" t="s">
        <v>47</v>
      </c>
      <c r="C47" s="14">
        <v>0.1</v>
      </c>
      <c r="D47" s="14">
        <v>0.15</v>
      </c>
      <c r="E47" s="14">
        <v>0.1</v>
      </c>
      <c r="F47" s="14">
        <v>0.14000000000000001</v>
      </c>
      <c r="G47" s="14">
        <v>0.24</v>
      </c>
      <c r="H47" s="14">
        <v>0.28999999999999998</v>
      </c>
      <c r="I47" s="14">
        <v>0.18</v>
      </c>
      <c r="J47" s="131" t="s">
        <v>154</v>
      </c>
      <c r="K47" s="131" t="s">
        <v>154</v>
      </c>
      <c r="L47" s="14">
        <v>0.27</v>
      </c>
      <c r="M47" s="131" t="s">
        <v>154</v>
      </c>
      <c r="N47" s="131" t="s">
        <v>154</v>
      </c>
      <c r="O47" s="14">
        <v>0.15</v>
      </c>
      <c r="P47" s="14">
        <v>0.08</v>
      </c>
      <c r="Q47" s="15">
        <v>0.05</v>
      </c>
      <c r="R47" s="14">
        <v>0.38</v>
      </c>
      <c r="S47" s="14">
        <v>0.14000000000000001</v>
      </c>
      <c r="T47" s="14">
        <v>0.24</v>
      </c>
      <c r="U47" s="14">
        <f t="shared" si="3"/>
        <v>0.18</v>
      </c>
      <c r="V47" s="128">
        <f t="shared" si="2"/>
        <v>0.18</v>
      </c>
    </row>
    <row r="48" spans="1:22" ht="28" x14ac:dyDescent="0.3">
      <c r="A48" s="72">
        <v>12</v>
      </c>
      <c r="B48" s="39" t="s">
        <v>137</v>
      </c>
      <c r="C48" s="14">
        <v>0.17</v>
      </c>
      <c r="D48" s="14">
        <v>0.2</v>
      </c>
      <c r="E48" s="14">
        <v>0.35</v>
      </c>
      <c r="F48" s="14">
        <v>0.46</v>
      </c>
      <c r="G48" s="14">
        <v>0.04</v>
      </c>
      <c r="H48" s="14">
        <v>7.0000000000000007E-2</v>
      </c>
      <c r="I48" s="14">
        <v>0.11</v>
      </c>
      <c r="J48" s="131" t="s">
        <v>154</v>
      </c>
      <c r="K48" s="131" t="s">
        <v>154</v>
      </c>
      <c r="L48" s="14">
        <v>0.1</v>
      </c>
      <c r="M48" s="131" t="s">
        <v>154</v>
      </c>
      <c r="N48" s="14">
        <v>0.02</v>
      </c>
      <c r="O48" s="14">
        <v>0.42</v>
      </c>
      <c r="P48" s="14">
        <v>0.19</v>
      </c>
      <c r="Q48" s="131" t="s">
        <v>154</v>
      </c>
      <c r="R48" s="14">
        <v>0.52</v>
      </c>
      <c r="S48" s="14">
        <v>0.25</v>
      </c>
      <c r="T48" s="14">
        <v>0.02</v>
      </c>
      <c r="U48" s="14">
        <f t="shared" si="3"/>
        <v>0.21</v>
      </c>
      <c r="V48" s="128">
        <f t="shared" si="2"/>
        <v>0.22</v>
      </c>
    </row>
    <row r="50" spans="1:22" s="18" customFormat="1" ht="30" customHeight="1" x14ac:dyDescent="0.3">
      <c r="A50" s="158" t="s">
        <v>156</v>
      </c>
      <c r="B50" s="158"/>
      <c r="C50" s="158"/>
      <c r="D50" s="158"/>
      <c r="E50" s="158"/>
      <c r="F50" s="158"/>
      <c r="G50" s="158"/>
      <c r="H50" s="158"/>
      <c r="I50" s="158"/>
      <c r="J50" s="158"/>
      <c r="K50" s="158"/>
      <c r="L50" s="158"/>
      <c r="M50" s="158"/>
      <c r="N50" s="158"/>
      <c r="O50" s="158"/>
      <c r="P50" s="158"/>
      <c r="Q50" s="158"/>
      <c r="R50" s="158"/>
      <c r="S50" s="158"/>
      <c r="T50" s="158"/>
      <c r="U50" s="158"/>
      <c r="V50" s="158"/>
    </row>
  </sheetData>
  <mergeCells count="14">
    <mergeCell ref="A50:V50"/>
    <mergeCell ref="B1:V1"/>
    <mergeCell ref="V19:V20"/>
    <mergeCell ref="A19:A20"/>
    <mergeCell ref="B19:B20"/>
    <mergeCell ref="A3:A4"/>
    <mergeCell ref="V35:V36"/>
    <mergeCell ref="B3:B4"/>
    <mergeCell ref="C3:U3"/>
    <mergeCell ref="C19:U19"/>
    <mergeCell ref="A35:A36"/>
    <mergeCell ref="B35:B36"/>
    <mergeCell ref="C35:U35"/>
    <mergeCell ref="A2:V2"/>
  </mergeCells>
  <pageMargins left="0.70866141732283472" right="0.70866141732283472" top="0.74803149606299213" bottom="0.74803149606299213" header="0.31496062992125984" footer="0.31496062992125984"/>
  <pageSetup paperSize="9" scale="46"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
  <sheetViews>
    <sheetView zoomScale="80" zoomScaleNormal="80" workbookViewId="0">
      <selection sqref="A1:G1"/>
    </sheetView>
  </sheetViews>
  <sheetFormatPr defaultColWidth="9.1796875" defaultRowHeight="14" x14ac:dyDescent="0.3"/>
  <cols>
    <col min="1" max="1" width="32.7265625" style="19" customWidth="1"/>
    <col min="2" max="2" width="15.26953125" style="19" customWidth="1"/>
    <col min="3" max="3" width="10.7265625" style="19" customWidth="1"/>
    <col min="4" max="4" width="18" style="19" customWidth="1"/>
    <col min="5" max="5" width="21.1796875" style="19" customWidth="1"/>
    <col min="6" max="6" width="10.1796875" style="19" customWidth="1"/>
    <col min="7" max="7" width="17.81640625" style="19" customWidth="1"/>
    <col min="8" max="16384" width="9.1796875" style="19"/>
  </cols>
  <sheetData>
    <row r="1" spans="1:10" x14ac:dyDescent="0.3">
      <c r="A1" s="175" t="s">
        <v>148</v>
      </c>
      <c r="B1" s="175"/>
      <c r="C1" s="175"/>
      <c r="D1" s="175"/>
      <c r="E1" s="175"/>
      <c r="F1" s="175"/>
      <c r="G1" s="175"/>
    </row>
    <row r="2" spans="1:10" s="20" customFormat="1" ht="17.149999999999999" customHeight="1" x14ac:dyDescent="0.3">
      <c r="A2" s="152" t="s">
        <v>85</v>
      </c>
      <c r="B2" s="152"/>
      <c r="C2" s="152"/>
      <c r="D2" s="152"/>
      <c r="E2" s="152"/>
      <c r="F2" s="152"/>
      <c r="G2" s="152"/>
    </row>
    <row r="3" spans="1:10" ht="60" customHeight="1" x14ac:dyDescent="0.3">
      <c r="A3" s="2" t="s">
        <v>77</v>
      </c>
      <c r="B3" s="2" t="s">
        <v>159</v>
      </c>
      <c r="C3" s="2" t="s">
        <v>160</v>
      </c>
      <c r="D3" s="2" t="s">
        <v>81</v>
      </c>
      <c r="E3" s="2" t="s">
        <v>82</v>
      </c>
      <c r="F3" s="22" t="s">
        <v>105</v>
      </c>
      <c r="G3" s="2" t="s">
        <v>161</v>
      </c>
    </row>
    <row r="4" spans="1:10" ht="12.75" customHeight="1" x14ac:dyDescent="0.3">
      <c r="A4" s="113">
        <v>1</v>
      </c>
      <c r="B4" s="113">
        <v>2</v>
      </c>
      <c r="C4" s="114">
        <v>3</v>
      </c>
      <c r="D4" s="113" t="s">
        <v>78</v>
      </c>
      <c r="E4" s="115" t="s">
        <v>84</v>
      </c>
      <c r="F4" s="115">
        <v>6</v>
      </c>
      <c r="G4" s="113" t="s">
        <v>106</v>
      </c>
    </row>
    <row r="5" spans="1:10" ht="12.75" customHeight="1" x14ac:dyDescent="0.3">
      <c r="A5" s="177" t="s">
        <v>103</v>
      </c>
      <c r="B5" s="178"/>
      <c r="C5" s="178"/>
      <c r="D5" s="178"/>
      <c r="E5" s="178"/>
      <c r="F5" s="178"/>
      <c r="G5" s="179"/>
    </row>
    <row r="6" spans="1:10" x14ac:dyDescent="0.3">
      <c r="A6" s="56" t="s">
        <v>162</v>
      </c>
      <c r="B6" s="57">
        <v>176.75</v>
      </c>
      <c r="C6" s="167">
        <v>1720</v>
      </c>
      <c r="D6" s="58">
        <f>ROUND(B6/C6,2)</f>
        <v>0.1</v>
      </c>
      <c r="E6" s="176">
        <f>ROUND(AVERAGE(D6:D7),2)</f>
        <v>0.1</v>
      </c>
      <c r="F6" s="169">
        <v>5</v>
      </c>
      <c r="G6" s="168">
        <f>ROUND(E6*F6,2)</f>
        <v>0.5</v>
      </c>
    </row>
    <row r="7" spans="1:10" x14ac:dyDescent="0.3">
      <c r="A7" s="56" t="s">
        <v>79</v>
      </c>
      <c r="B7" s="57">
        <v>176.75</v>
      </c>
      <c r="C7" s="167"/>
      <c r="D7" s="58">
        <f>B7/C6</f>
        <v>0.10276162790697674</v>
      </c>
      <c r="E7" s="176"/>
      <c r="F7" s="170"/>
      <c r="G7" s="168"/>
      <c r="I7" s="21"/>
      <c r="J7" s="21"/>
    </row>
    <row r="8" spans="1:10" x14ac:dyDescent="0.3">
      <c r="A8" s="171" t="s">
        <v>104</v>
      </c>
      <c r="B8" s="172"/>
      <c r="C8" s="172"/>
      <c r="D8" s="172"/>
      <c r="E8" s="172"/>
      <c r="F8" s="172"/>
      <c r="G8" s="173"/>
      <c r="J8" s="21"/>
    </row>
    <row r="9" spans="1:10" x14ac:dyDescent="0.3">
      <c r="A9" s="56" t="s">
        <v>162</v>
      </c>
      <c r="B9" s="57">
        <v>176.75</v>
      </c>
      <c r="C9" s="167">
        <v>1720</v>
      </c>
      <c r="D9" s="58">
        <f>ROUND(B9/C9,2)</f>
        <v>0.1</v>
      </c>
      <c r="E9" s="176">
        <f>ROUND(AVERAGE(D9:D10),2)</f>
        <v>0.1</v>
      </c>
      <c r="F9" s="174">
        <v>6</v>
      </c>
      <c r="G9" s="168">
        <f>ROUND(E9*F9+E11*F11,2)</f>
        <v>0.64</v>
      </c>
      <c r="J9" s="21"/>
    </row>
    <row r="10" spans="1:10" x14ac:dyDescent="0.3">
      <c r="A10" s="56" t="s">
        <v>79</v>
      </c>
      <c r="B10" s="57">
        <v>176.75</v>
      </c>
      <c r="C10" s="167"/>
      <c r="D10" s="58">
        <f>B10/C9</f>
        <v>0.10276162790697674</v>
      </c>
      <c r="E10" s="176"/>
      <c r="F10" s="174"/>
      <c r="G10" s="168"/>
    </row>
    <row r="11" spans="1:10" x14ac:dyDescent="0.3">
      <c r="A11" s="56" t="s">
        <v>80</v>
      </c>
      <c r="B11" s="57">
        <v>75.75</v>
      </c>
      <c r="C11" s="167"/>
      <c r="D11" s="58">
        <f>ROUND(B11/C9,2)</f>
        <v>0.04</v>
      </c>
      <c r="E11" s="59">
        <f>D11</f>
        <v>0.04</v>
      </c>
      <c r="F11" s="64">
        <v>1</v>
      </c>
      <c r="G11" s="168"/>
    </row>
    <row r="12" spans="1:10" x14ac:dyDescent="0.3">
      <c r="A12" s="23"/>
      <c r="B12" s="24"/>
      <c r="C12" s="25"/>
      <c r="D12" s="26"/>
      <c r="E12" s="26"/>
      <c r="F12" s="26"/>
      <c r="G12" s="27"/>
    </row>
    <row r="13" spans="1:10" ht="30" customHeight="1" x14ac:dyDescent="0.3">
      <c r="A13" s="158" t="s">
        <v>163</v>
      </c>
      <c r="B13" s="158"/>
      <c r="C13" s="158"/>
      <c r="D13" s="158"/>
      <c r="E13" s="158"/>
      <c r="F13" s="158"/>
      <c r="G13" s="158"/>
    </row>
    <row r="14" spans="1:10" ht="60" customHeight="1" x14ac:dyDescent="0.3">
      <c r="A14" s="158" t="s">
        <v>164</v>
      </c>
      <c r="B14" s="158"/>
      <c r="C14" s="158"/>
      <c r="D14" s="158"/>
      <c r="E14" s="158"/>
      <c r="F14" s="158"/>
      <c r="G14" s="158"/>
    </row>
    <row r="15" spans="1:10" ht="47.25" customHeight="1" x14ac:dyDescent="0.3">
      <c r="A15" s="166" t="s">
        <v>165</v>
      </c>
      <c r="B15" s="166"/>
      <c r="C15" s="166"/>
      <c r="D15" s="166"/>
      <c r="E15" s="166"/>
      <c r="F15" s="166"/>
      <c r="G15" s="166"/>
    </row>
    <row r="16" spans="1:10" ht="18.75" customHeight="1" x14ac:dyDescent="0.3">
      <c r="A16" s="166" t="s">
        <v>166</v>
      </c>
      <c r="B16" s="166"/>
      <c r="C16" s="166"/>
      <c r="D16" s="166"/>
      <c r="E16" s="166"/>
      <c r="F16" s="166"/>
      <c r="G16" s="166"/>
    </row>
  </sheetData>
  <mergeCells count="16">
    <mergeCell ref="A1:G1"/>
    <mergeCell ref="E6:E7"/>
    <mergeCell ref="G6:G7"/>
    <mergeCell ref="C6:C7"/>
    <mergeCell ref="A15:G15"/>
    <mergeCell ref="A14:G14"/>
    <mergeCell ref="A13:G13"/>
    <mergeCell ref="A2:G2"/>
    <mergeCell ref="A5:G5"/>
    <mergeCell ref="E9:E10"/>
    <mergeCell ref="A16:G16"/>
    <mergeCell ref="C9:C11"/>
    <mergeCell ref="G9:G11"/>
    <mergeCell ref="F6:F7"/>
    <mergeCell ref="A8:G8"/>
    <mergeCell ref="F9:F10"/>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zoomScale="90" zoomScaleNormal="90" workbookViewId="0">
      <selection sqref="A1:B1"/>
    </sheetView>
  </sheetViews>
  <sheetFormatPr defaultRowHeight="12.5" x14ac:dyDescent="0.25"/>
  <cols>
    <col min="1" max="1" width="22.1796875" customWidth="1"/>
    <col min="2" max="2" width="110" customWidth="1"/>
  </cols>
  <sheetData>
    <row r="1" spans="1:2" ht="12.75" customHeight="1" x14ac:dyDescent="0.25">
      <c r="A1" s="183" t="s">
        <v>149</v>
      </c>
      <c r="B1" s="183"/>
    </row>
    <row r="2" spans="1:2" ht="36.75" customHeight="1" x14ac:dyDescent="0.25">
      <c r="A2" s="180" t="s">
        <v>40</v>
      </c>
      <c r="B2" s="180"/>
    </row>
    <row r="3" spans="1:2" ht="273" customHeight="1" x14ac:dyDescent="0.25">
      <c r="A3" s="181" t="s">
        <v>138</v>
      </c>
      <c r="B3" s="182"/>
    </row>
  </sheetData>
  <mergeCells count="3">
    <mergeCell ref="A2:B2"/>
    <mergeCell ref="A3:B3"/>
    <mergeCell ref="A1:B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2.1. pielikums</vt:lpstr>
      <vt:lpstr>2.2.a pielikums</vt:lpstr>
      <vt:lpstr>2.2.b pielikums</vt:lpstr>
      <vt:lpstr>2.3. pielikums</vt:lpstr>
      <vt:lpstr>2.4. pielikums</vt:lpstr>
      <vt:lpstr>2.5. pielikums</vt:lpstr>
      <vt:lpstr>2.6. pielikums</vt:lpstr>
      <vt:lpstr>'2.2.a pielikums'!Print_Titles</vt:lpstr>
      <vt:lpstr>'2.2.b pielikums'!Print_Titles</vt:lpstr>
    </vt:vector>
  </TitlesOfParts>
  <Company>LRLM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Vjačeslavs Makarovs</dc:creator>
  <cp:lastModifiedBy>Vjačeslavs Makarovs</cp:lastModifiedBy>
  <cp:lastPrinted>2018-01-11T12:17:09Z</cp:lastPrinted>
  <dcterms:created xsi:type="dcterms:W3CDTF">2012-09-03T07:32:21Z</dcterms:created>
  <dcterms:modified xsi:type="dcterms:W3CDTF">2021-06-21T13:43:30Z</dcterms:modified>
</cp:coreProperties>
</file>