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S:\FAD\COVID_VKancelejas_atskaite\2021\Uz_07_03_2021_\"/>
    </mc:Choice>
  </mc:AlternateContent>
  <xr:revisionPtr revIDLastSave="0" documentId="13_ncr:1_{BE37FEE4-47C5-422D-A29C-E56BC695BC25}" xr6:coauthVersionLast="36" xr6:coauthVersionMax="36" xr10:uidLastSave="{00000000-0000-0000-0000-000000000000}"/>
  <bookViews>
    <workbookView xWindow="0" yWindow="0" windowWidth="28740" windowHeight="10965" xr2:uid="{00000000-000D-0000-FFFF-FFFF00000000}"/>
  </bookViews>
  <sheets>
    <sheet name="2021_gads_SAC_piemaksas" sheetId="1" r:id="rId1"/>
    <sheet name="2020_gads_VSAC" sheetId="2" r:id="rId2"/>
    <sheet name="2020_SIVA" sheetId="3" r:id="rId3"/>
  </sheets>
  <definedNames>
    <definedName name="_xlnm.Print_Titles" localSheetId="1">'2020_gads_VSAC'!$4:$4</definedName>
    <definedName name="_xlnm.Print_Titles" localSheetId="2">'2020_SIVA'!$4:$4</definedName>
    <definedName name="_xlnm.Print_Titles" localSheetId="0">'2021_gads_SAC_piemaksas'!$4:$4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49" i="1" l="1"/>
  <c r="F49" i="1"/>
  <c r="F6" i="1"/>
  <c r="J45" i="1"/>
  <c r="J43" i="1"/>
  <c r="J41" i="1"/>
  <c r="J37" i="1"/>
  <c r="J33" i="1"/>
  <c r="J29" i="1"/>
  <c r="J25" i="1"/>
  <c r="J17" i="1"/>
  <c r="G21" i="1"/>
  <c r="J24" i="1"/>
  <c r="J16" i="1"/>
  <c r="G11" i="1"/>
  <c r="G43" i="1"/>
  <c r="G41" i="1"/>
  <c r="G29" i="1" l="1"/>
  <c r="G9" i="1"/>
  <c r="G25" i="1"/>
  <c r="G33" i="1"/>
  <c r="G37" i="1"/>
  <c r="G47" i="1" l="1"/>
  <c r="G45" i="1" s="1"/>
  <c r="G19" i="1"/>
  <c r="G17" i="1" s="1"/>
  <c r="G15" i="1"/>
  <c r="G13" i="1" s="1"/>
  <c r="G8" i="1" l="1"/>
  <c r="J15" i="1"/>
  <c r="J13" i="1" s="1"/>
  <c r="J11" i="1" l="1"/>
  <c r="J23" i="1" l="1"/>
  <c r="J10" i="1"/>
  <c r="J9" i="1" s="1"/>
  <c r="G49" i="3" l="1"/>
  <c r="G45" i="3" s="1"/>
  <c r="G46" i="3"/>
  <c r="F45" i="3"/>
  <c r="I32" i="3"/>
  <c r="G9" i="3"/>
  <c r="G7" i="3"/>
  <c r="G6" i="3" s="1"/>
  <c r="F7" i="3"/>
  <c r="F6" i="3"/>
  <c r="J962" i="2"/>
  <c r="I962" i="2"/>
  <c r="G962" i="2"/>
  <c r="J956" i="2"/>
  <c r="I956" i="2"/>
  <c r="G956" i="2"/>
  <c r="F956" i="2"/>
  <c r="J921" i="2"/>
  <c r="I921" i="2"/>
  <c r="G921" i="2"/>
  <c r="G918" i="2" s="1"/>
  <c r="G919" i="2"/>
  <c r="F919" i="2"/>
  <c r="F918" i="2" s="1"/>
  <c r="F917" i="2"/>
  <c r="G868" i="2"/>
  <c r="G865" i="2" s="1"/>
  <c r="G866" i="2"/>
  <c r="F866" i="2"/>
  <c r="F865" i="2" s="1"/>
  <c r="G850" i="2"/>
  <c r="G840" i="2"/>
  <c r="G839" i="2" s="1"/>
  <c r="J833" i="2"/>
  <c r="I833" i="2"/>
  <c r="G833" i="2"/>
  <c r="F833" i="2"/>
  <c r="G775" i="2"/>
  <c r="G773" i="2"/>
  <c r="F773" i="2"/>
  <c r="F772" i="2" s="1"/>
  <c r="G756" i="2"/>
  <c r="G750" i="2"/>
  <c r="F750" i="2"/>
  <c r="G673" i="2"/>
  <c r="G670" i="2" s="1"/>
  <c r="G671" i="2"/>
  <c r="F671" i="2"/>
  <c r="F670" i="2"/>
  <c r="G653" i="2"/>
  <c r="F653" i="2"/>
  <c r="F571" i="2" s="1"/>
  <c r="F570" i="2" s="1"/>
  <c r="G647" i="2"/>
  <c r="F647" i="2"/>
  <c r="G574" i="2"/>
  <c r="G572" i="2"/>
  <c r="F572" i="2"/>
  <c r="G571" i="2"/>
  <c r="G555" i="2"/>
  <c r="L554" i="2"/>
  <c r="L553" i="2"/>
  <c r="L552" i="2"/>
  <c r="G552" i="2"/>
  <c r="L551" i="2"/>
  <c r="G550" i="2"/>
  <c r="G548" i="2"/>
  <c r="G546" i="2"/>
  <c r="G537" i="2"/>
  <c r="G535" i="2" s="1"/>
  <c r="G526" i="2" s="1"/>
  <c r="G528" i="2"/>
  <c r="G527" i="2"/>
  <c r="F527" i="2"/>
  <c r="G522" i="2"/>
  <c r="G518" i="2"/>
  <c r="J516" i="2"/>
  <c r="G513" i="2"/>
  <c r="G504" i="2"/>
  <c r="G503" i="2"/>
  <c r="F503" i="2"/>
  <c r="G502" i="2"/>
  <c r="G501" i="2"/>
  <c r="G500" i="2"/>
  <c r="G499" i="2"/>
  <c r="J498" i="2"/>
  <c r="G498" i="2" s="1"/>
  <c r="G497" i="2"/>
  <c r="G496" i="2"/>
  <c r="G495" i="2"/>
  <c r="G494" i="2"/>
  <c r="G493" i="2"/>
  <c r="G489" i="2" s="1"/>
  <c r="G492" i="2"/>
  <c r="G491" i="2"/>
  <c r="G490" i="2"/>
  <c r="G487" i="2"/>
  <c r="G486" i="2"/>
  <c r="G485" i="2"/>
  <c r="J484" i="2"/>
  <c r="G484" i="2"/>
  <c r="J483" i="2"/>
  <c r="G483" i="2" s="1"/>
  <c r="J482" i="2"/>
  <c r="G482" i="2" s="1"/>
  <c r="J481" i="2"/>
  <c r="G481" i="2"/>
  <c r="J480" i="2"/>
  <c r="G480" i="2" s="1"/>
  <c r="J479" i="2"/>
  <c r="G479" i="2" s="1"/>
  <c r="G478" i="2"/>
  <c r="G477" i="2"/>
  <c r="G476" i="2"/>
  <c r="G475" i="2"/>
  <c r="G473" i="2"/>
  <c r="G472" i="2"/>
  <c r="G471" i="2"/>
  <c r="G470" i="2"/>
  <c r="G469" i="2"/>
  <c r="G468" i="2"/>
  <c r="G465" i="2" s="1"/>
  <c r="G467" i="2"/>
  <c r="G466" i="2"/>
  <c r="G464" i="2"/>
  <c r="G463" i="2"/>
  <c r="G462" i="2"/>
  <c r="G461" i="2"/>
  <c r="G460" i="2" s="1"/>
  <c r="G459" i="2"/>
  <c r="G458" i="2"/>
  <c r="J457" i="2"/>
  <c r="G457" i="2"/>
  <c r="G456" i="2"/>
  <c r="G455" i="2"/>
  <c r="G454" i="2"/>
  <c r="G453" i="2"/>
  <c r="G452" i="2"/>
  <c r="G451" i="2"/>
  <c r="J450" i="2"/>
  <c r="G450" i="2" s="1"/>
  <c r="J449" i="2"/>
  <c r="G449" i="2"/>
  <c r="J448" i="2"/>
  <c r="G448" i="2"/>
  <c r="G447" i="2"/>
  <c r="J446" i="2"/>
  <c r="G446" i="2"/>
  <c r="J445" i="2"/>
  <c r="G445" i="2" s="1"/>
  <c r="J444" i="2"/>
  <c r="G444" i="2" s="1"/>
  <c r="J443" i="2"/>
  <c r="G443" i="2"/>
  <c r="G442" i="2"/>
  <c r="G441" i="2"/>
  <c r="G440" i="2"/>
  <c r="J439" i="2"/>
  <c r="G439" i="2" s="1"/>
  <c r="G438" i="2"/>
  <c r="G437" i="2"/>
  <c r="G436" i="2"/>
  <c r="G435" i="2"/>
  <c r="G434" i="2"/>
  <c r="G433" i="2"/>
  <c r="G432" i="2"/>
  <c r="G431" i="2"/>
  <c r="G430" i="2"/>
  <c r="G429" i="2"/>
  <c r="G428" i="2"/>
  <c r="G427" i="2"/>
  <c r="G426" i="2"/>
  <c r="G425" i="2"/>
  <c r="G424" i="2"/>
  <c r="G423" i="2"/>
  <c r="G422" i="2"/>
  <c r="G421" i="2"/>
  <c r="G420" i="2"/>
  <c r="G419" i="2"/>
  <c r="G418" i="2"/>
  <c r="F416" i="2"/>
  <c r="G415" i="2"/>
  <c r="G414" i="2"/>
  <c r="G413" i="2"/>
  <c r="G412" i="2"/>
  <c r="G411" i="2" s="1"/>
  <c r="G410" i="2"/>
  <c r="G409" i="2"/>
  <c r="G408" i="2"/>
  <c r="G407" i="2"/>
  <c r="G406" i="2"/>
  <c r="G405" i="2"/>
  <c r="G404" i="2" s="1"/>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s="1"/>
  <c r="G256" i="2" s="1"/>
  <c r="F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s="1"/>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2" i="2" s="1"/>
  <c r="G154" i="2"/>
  <c r="G153" i="2"/>
  <c r="G151" i="2"/>
  <c r="G150" i="2"/>
  <c r="G149" i="2"/>
  <c r="G148" i="2"/>
  <c r="G147" i="2"/>
  <c r="G146" i="2"/>
  <c r="G145" i="2"/>
  <c r="G144" i="2"/>
  <c r="G143" i="2"/>
  <c r="G142" i="2"/>
  <c r="G141" i="2"/>
  <c r="G140" i="2"/>
  <c r="G139" i="2"/>
  <c r="G138" i="2"/>
  <c r="G137" i="2"/>
  <c r="G136" i="2"/>
  <c r="G135" i="2"/>
  <c r="G134" i="2"/>
  <c r="G133" i="2"/>
  <c r="G132" i="2"/>
  <c r="G131" i="2"/>
  <c r="G130" i="2"/>
  <c r="G129" i="2"/>
  <c r="G128" i="2"/>
  <c r="G127" i="2" s="1"/>
  <c r="G126" i="2"/>
  <c r="G125" i="2"/>
  <c r="G124" i="2"/>
  <c r="G123" i="2"/>
  <c r="G122" i="2"/>
  <c r="G121" i="2"/>
  <c r="G120" i="2"/>
  <c r="G119" i="2"/>
  <c r="G118" i="2"/>
  <c r="G117" i="2"/>
  <c r="G116" i="2"/>
  <c r="G115" i="2" s="1"/>
  <c r="G114" i="2" s="1"/>
  <c r="F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1" i="2" s="1"/>
  <c r="G83" i="2"/>
  <c r="G82" i="2"/>
  <c r="G80" i="2"/>
  <c r="G79" i="2"/>
  <c r="G78" i="2"/>
  <c r="G77" i="2"/>
  <c r="G76" i="2"/>
  <c r="G75" i="2"/>
  <c r="G74" i="2"/>
  <c r="G73" i="2"/>
  <c r="G72" i="2"/>
  <c r="G71" i="2"/>
  <c r="G70" i="2" s="1"/>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s="1"/>
  <c r="G13" i="2"/>
  <c r="G12" i="2"/>
  <c r="G11" i="2" s="1"/>
  <c r="G9" i="2" s="1"/>
  <c r="F9" i="2"/>
  <c r="F8" i="2" s="1"/>
  <c r="F6" i="2" s="1"/>
  <c r="G570" i="2" l="1"/>
  <c r="G417" i="2"/>
  <c r="G474" i="2"/>
  <c r="G772" i="2"/>
  <c r="G416" i="2" l="1"/>
  <c r="G8" i="2" s="1"/>
  <c r="G6" i="2" s="1"/>
  <c r="J22" i="1" l="1"/>
  <c r="J21" i="1" s="1"/>
</calcChain>
</file>

<file path=xl/sharedStrings.xml><?xml version="1.0" encoding="utf-8"?>
<sst xmlns="http://schemas.openxmlformats.org/spreadsheetml/2006/main" count="8260" uniqueCount="870">
  <si>
    <t>Pasākuma nosaukus</t>
  </si>
  <si>
    <t>Saskaņā ar MK lēmumu piešķirtā summa, euro</t>
  </si>
  <si>
    <t>Pakalpojuma sniedzējs/preču piegādātājs</t>
  </si>
  <si>
    <t>Pakalpojuma/preces cena, euro par vienību</t>
  </si>
  <si>
    <t>Pakalpojuma/preces saņēmējs</t>
  </si>
  <si>
    <t>MK lēmuma numurs</t>
  </si>
  <si>
    <t>MK lēmums</t>
  </si>
  <si>
    <r>
      <t xml:space="preserve">MK lēmuma datums </t>
    </r>
    <r>
      <rPr>
        <b/>
        <sz val="11"/>
        <rFont val="Times New Roman"/>
        <family val="1"/>
        <charset val="186"/>
      </rPr>
      <t>dd.mm.yyyy</t>
    </r>
  </si>
  <si>
    <t xml:space="preserve"> "Par finanšu līdzekļu piešķiršanu no valsts budžeta programmas "Līdzekļi neparedzētiem gadījumiem""</t>
  </si>
  <si>
    <t xml:space="preserve">Hipersaite uz MK noteikumu </t>
  </si>
  <si>
    <t>Informācija par līdzekļu piešķiršanu un izlietojumu Covid-19 izplatības seku mazināšanai un pārvarēšanai_pakalpojumi vai preces</t>
  </si>
  <si>
    <t>18. Labklājības ministrija</t>
  </si>
  <si>
    <t>VSAC Rīga</t>
  </si>
  <si>
    <t>VSAC Zemgale</t>
  </si>
  <si>
    <t>VSAC Kurzeme</t>
  </si>
  <si>
    <t>VSAC Latgale</t>
  </si>
  <si>
    <t>tai skaitā:</t>
  </si>
  <si>
    <t>x</t>
  </si>
  <si>
    <t>2021.gads</t>
  </si>
  <si>
    <r>
      <t xml:space="preserve">Piemaksas līdz 50 % no mēnešalgas personām par ar COVID-19 inficētu personu un šo kontaktpersonu aprūpi 
</t>
    </r>
    <r>
      <rPr>
        <sz val="10"/>
        <rFont val="Times New Roman"/>
        <family val="1"/>
        <charset val="186"/>
      </rPr>
      <t>(lai no 2020. gada 1. decembra līdz 2021. gada 30. jūnijam nodrošinātu piemaksu līdz 50 % no mēnešalgas personām, kas iesaistītas aprūpē paaugstināta riska apstākļos, ja institūcijā, kurā sociālos pakalpojumus ar izmitināšanu (tai skaitā sociālās aprūpes centrs, pansija, patversme, naktspatversme, krīzes centrs, dienas aprūpes centrs, aprūpe mājās, aprūpētā dzīvesvieta, grupu dzīvoklis, īslaicīga sociālā aprūpe, atelpas brīdis) sniedz pašvaldības vai valsts dibināts sociālo pakalpojumu sniedzējs vai pakalpojumu sniedzējs, kuram ir noslēgts līgums ar pašvaldību vai valsti par minēto pakalpojumu sniegšanu, klientiem ir konstatēta Covid-19 infekcija)</t>
    </r>
  </si>
  <si>
    <t>institūcijām, kurās sociālos pakalpojumus sniedz pašvaldības dibināts sociālo pakalpojumu sniedzējs vai pakalpojumu sniedzējs, kuram noslēgts līgums ar pašvaldību par minēto pakalpojumu sniegšanu (50 % apmērā no pašvaldību faktiskajiem papildu atlīdzības izdevumiem);</t>
  </si>
  <si>
    <t>Nr.17</t>
  </si>
  <si>
    <t>https://likumi.lv/ta/id/320208-par-finansu-lidzeklu-pieskirsanu-no-valsts-budzeta-programmas-lidzekli-neparedzetiem-gadijumiem</t>
  </si>
  <si>
    <t>valsts dibinātam sociālo pakalpojumu sniedzējam vai tādam pakalpojumu sniedzējam, kuram ir noslēgts līgums ar Labklājības ministriju par sociālo pakalpojumu sniegšanu (100 % apmērā no institūciju faktiskajiem papildu atlīdzības izdevumiem)</t>
  </si>
  <si>
    <t>Par 2020.gada decembri (23 personām -50% apmērā no mēnešalgas)</t>
  </si>
  <si>
    <t>Par 2020.gada decembri (20 personām -25% apmērā no mēnešalgas, 35 personām -50% apmērā no mēnešalgas)</t>
  </si>
  <si>
    <t>Vienību skaits/ piemaksu saņemušo personu skaits</t>
  </si>
  <si>
    <t>2020.gads</t>
  </si>
  <si>
    <r>
      <t xml:space="preserve">Izlietots </t>
    </r>
    <r>
      <rPr>
        <b/>
        <u/>
        <sz val="11"/>
        <color rgb="FF00B050"/>
        <rFont val="Times New Roman"/>
        <family val="1"/>
        <charset val="186"/>
      </rPr>
      <t>uz 31.12.2020.</t>
    </r>
  </si>
  <si>
    <t>Vienību skaits</t>
  </si>
  <si>
    <t>Covid-19 izplatības un masveida inficēšanās gadījumu novēršanas un saslimšanas risku mazināšanas nodrošināšanai Labklājības ministrijas pakļautībā esošajos valsts sociālās aprūpes centros</t>
  </si>
  <si>
    <t>30.06.2020.</t>
  </si>
  <si>
    <t>Nr.399</t>
  </si>
  <si>
    <t>https://likumi.lv/ta/id/316390-par-finansu-lidzeklu-pieskirsanu-no-valsts-budzeta-programmas-lidzekli-neparedzetiem-gadijumiem</t>
  </si>
  <si>
    <t>Izdevumu kompensēšanai saistībā ar īstenotajiem Covid-19 pretepidēmijas pasākumiem</t>
  </si>
  <si>
    <t xml:space="preserve"> 11 darbiniekiem vidēji 15% piemaksas  par darbu īpašos apstākļos, piemaksas par papildus darbu, soc. apdrošināšanas iemaksas  (vidējā mēnešalga 11 darbinieki x  891,20 euro x 15% piemaksa x 24,09% VSAOI =1824.72 euro</t>
  </si>
  <si>
    <t>Specializēto atkritumu savākšana</t>
  </si>
  <si>
    <t>Specializēto atkritumu savākšana m3</t>
  </si>
  <si>
    <t>AS BAO</t>
  </si>
  <si>
    <t>Filiāle "Teika"</t>
  </si>
  <si>
    <t>Bahilas, halāti, dezinfekcijas līdzekļi, sejas maskas, priekšauti, cepures</t>
  </si>
  <si>
    <t>Halāti medic. Vienreizlietojamie (10.gab. iepak)</t>
  </si>
  <si>
    <t>A.Medical, SIA</t>
  </si>
  <si>
    <t>Filiāle "Rīga"</t>
  </si>
  <si>
    <t>Filiāles: "Rīga", "Ezerkrasti"( 142, 160), "Teika", "Pļavnieki", "Jugla",</t>
  </si>
  <si>
    <t>Dezinfekcijas līdz. rokām  Skinsept (5.l.)</t>
  </si>
  <si>
    <t>AMBER DISTRIBUTION LATVIA, SIA</t>
  </si>
  <si>
    <t>Filiāle "Jugla"</t>
  </si>
  <si>
    <t>Dezinfekcijas līdz. virsmām BACTICID (1.l.)</t>
  </si>
  <si>
    <t>CHEMI PHARM GROUP SIA</t>
  </si>
  <si>
    <t>Filiāles: "Jugla", "Ezerkrasti" (142), "Teika"</t>
  </si>
  <si>
    <t>Dezinfekcijas līdz. virsmām BACTICID (500 ml.)</t>
  </si>
  <si>
    <t>Filiāle "Pļavnieki"</t>
  </si>
  <si>
    <t>Dezinfekcijas līdz. virsmām CHEMIPHARM des NEW (1.l.)</t>
  </si>
  <si>
    <t>Filiāle "Ezerkrasti" (142)</t>
  </si>
  <si>
    <t>Dezinfekcijas līdz. rokām CHEMISEPT (500 ml.)</t>
  </si>
  <si>
    <t>Filiāle 'Jugla"</t>
  </si>
  <si>
    <t>Dezinf. līdz. instrumentiem CHEMIPHARM des INSURANCE (5.l.)</t>
  </si>
  <si>
    <t>Filiāles "Ezerkrasti" (142), "Pļavnieki"</t>
  </si>
  <si>
    <t>Dezinfekcijas līdz. rokām CHEMISEPT 1 L pudeles - 24 gab.= 24 L</t>
  </si>
  <si>
    <t>Dezinfekcijas līdz. virsmām BACTICID (5.l.)</t>
  </si>
  <si>
    <t>Filiāles "Teika", "Rīga"</t>
  </si>
  <si>
    <t>Dezinfekcijas līdz. CHLORINEX 60 MD (300 gab. iepak.)</t>
  </si>
  <si>
    <t>Filiāles  "Jugla", "Pļavnieki"</t>
  </si>
  <si>
    <t>Dezinfekcijas līdz. virsmām CHEMIPHARM des NEW (5.l.)</t>
  </si>
  <si>
    <t>Filiāles: "Rīga", "Ezerkrasti" (160,142), "Pļavnieki"</t>
  </si>
  <si>
    <t>Dezinfekcijas līdz. rokām CHEMISEPT (5.l.)</t>
  </si>
  <si>
    <t>Filiāles: "Teika", "Rīga"</t>
  </si>
  <si>
    <t>FiliālesKalnciems, Teika, Ezerkrasti 142</t>
  </si>
  <si>
    <t>DM Premium, SIA</t>
  </si>
  <si>
    <t>Maskas medicīnas auduma (gab.)</t>
  </si>
  <si>
    <t>EGLE RIS, SIA</t>
  </si>
  <si>
    <t>Filiāles "Ezerkrasti" (142, 160), "Rīga", "Teika" ,"Jugla", "Kalnciems"</t>
  </si>
  <si>
    <t>Elvim SIA</t>
  </si>
  <si>
    <t>Priekšauti medicīnas vienreizlietojamie (100. gab. iepak.)</t>
  </si>
  <si>
    <t>Lillī SIA</t>
  </si>
  <si>
    <t>Bahilas (100. gab. iepak)</t>
  </si>
  <si>
    <t>Medilink SIA</t>
  </si>
  <si>
    <t>Filiāles: "Teika", "Pļavnieki"</t>
  </si>
  <si>
    <t>Cepures medicīnas vienreizlietojamās (100. gab. iepak.)</t>
  </si>
  <si>
    <t>Filiāles: "Kalnciems", "Rīga", "Jugla", "Pļavnieki"</t>
  </si>
  <si>
    <t>Filiāles "Jugla", "Ezerkrasti" (142)</t>
  </si>
  <si>
    <t>Uzroči vienreizlietojamie (100 gab. iepak.)</t>
  </si>
  <si>
    <t>Filiāle "Kalnciems"</t>
  </si>
  <si>
    <t>Filiāles: "Jugla", "Ezerkrasti" (160)</t>
  </si>
  <si>
    <t>Dezinfekcijas līdzeklis (L) (6 iepak. Pak.)</t>
  </si>
  <si>
    <t>Dezinfekcijas līdz. rokām  Skinsept (5 l.)</t>
  </si>
  <si>
    <t>Filiāles "Rīga", "Pļavnieki", "Ezerkrasti" ( 142)</t>
  </si>
  <si>
    <t>Dezinfekcijas līdzeklis 12% med. (2.l.)</t>
  </si>
  <si>
    <t>Dezinfekcijas līdz. virsmām Smell Net MD (5.l.)</t>
  </si>
  <si>
    <t>Filiāles "Pļavnieki", "Ezerkrasti" ( 142)</t>
  </si>
  <si>
    <t>Dezinfekcijas līdzeklis 12% med. (6.l.)</t>
  </si>
  <si>
    <t>Mediteks, SIA</t>
  </si>
  <si>
    <t>Dezinfekcijas līdz. rokām CHEMISEPT (100 ml.)</t>
  </si>
  <si>
    <t>NMS Rīga SIA</t>
  </si>
  <si>
    <t>Dezinfekcijas līdz. rokām CHEMISEPT (500.ml.)</t>
  </si>
  <si>
    <t xml:space="preserve">Filiāle "Ezerkrasti" (160) </t>
  </si>
  <si>
    <t>Filiāles: "Ezerkrasti" (142, 160)</t>
  </si>
  <si>
    <t>Dezinfekcijas līdz. rokām CHEMISEPT (1.l.)</t>
  </si>
  <si>
    <t>Dezinfekcijas līdz. rokām CHEMISEPT (250.gr..)</t>
  </si>
  <si>
    <t>Dezinfekcijas līdz. rokām CHEMISEPT (250.gr.)</t>
  </si>
  <si>
    <t>Filiāles "Ezerkrasti" (160), "Kalnciems"</t>
  </si>
  <si>
    <t>Filiāle "Kalnciems</t>
  </si>
  <si>
    <t>Filiāles "Jugla", "Pļavnieki", "Ezerkrasti" (160)</t>
  </si>
  <si>
    <t>Filiāles "Pļavnieki", "Kalnciems"</t>
  </si>
  <si>
    <t>Filiāle "Ezerkarti" (160)</t>
  </si>
  <si>
    <t>OneMed SIA</t>
  </si>
  <si>
    <t>Maskas medicīnas (50. gab iepak.)</t>
  </si>
  <si>
    <t>Saint-Tech, SIA</t>
  </si>
  <si>
    <t>Filiāles: "Ezerkrasti" (142, 160), "Rīga", "Teika", "Jugla", "Kalnciems"</t>
  </si>
  <si>
    <t>Santaks ,SIA</t>
  </si>
  <si>
    <t>Filiāles: "Rīga", "Teika", "Ezerkrasti" (142, 160)</t>
  </si>
  <si>
    <t>TZMO Latvija SIA</t>
  </si>
  <si>
    <t>Filiāles:  "Rīga", "Kalnciems"</t>
  </si>
  <si>
    <t>Aizsargbrilles, halāti, sejas vairogi, aizsargmaskas/respiratori, dezinfekcijas līdzekļi, baktocīda paklāji (durvīm)</t>
  </si>
  <si>
    <t>Dezinf. līdz. BOZO (5.l.)</t>
  </si>
  <si>
    <t>Filiāles "Pļavnieki", "Ezerkrasti" (142)</t>
  </si>
  <si>
    <t>Sejas vairogs (gab.)</t>
  </si>
  <si>
    <t>Display Latvia, SIA</t>
  </si>
  <si>
    <t>Halāti vienreizlietojamie (10. gab iepak. gab.)</t>
  </si>
  <si>
    <t>Paklājs gumijas ārdurvīm (gab.)</t>
  </si>
  <si>
    <t>LEKAS, SIA</t>
  </si>
  <si>
    <t>Filiāles "Ezerkrasti"( 142, 160), "Kalnciems", "Rīga", "Jugla", "Pļavnieki", "Teika"</t>
  </si>
  <si>
    <t>Dezinf. līdz. BOZO (1.l.)</t>
  </si>
  <si>
    <t>Filiāles : "Pļavnieki", "Ezerkrasti"( 142)</t>
  </si>
  <si>
    <t>Ziepes saimniecības (200.gr. gab.)</t>
  </si>
  <si>
    <t>Prodlex, SIA</t>
  </si>
  <si>
    <t>Cimdi saimniecības gumijas (gab.)</t>
  </si>
  <si>
    <t>RARE Darbnīca SIA</t>
  </si>
  <si>
    <t>Filiāles "Kalnciems", "Ezerkrasti" (142,160), "Pļavnieki"," Jugla"</t>
  </si>
  <si>
    <t>Cimdi, Dezinfekcijas līdzekļi, Priekšauti, Cepures, Bahilas</t>
  </si>
  <si>
    <t>Cimdi Nitrila (100.gab.)</t>
  </si>
  <si>
    <t>Filiāle "Ezerkrasti"( 142)</t>
  </si>
  <si>
    <t>Cimdi Nitrila (200.gab.)</t>
  </si>
  <si>
    <t>Filiāle "Ezerkrasti"( 142, 160)</t>
  </si>
  <si>
    <t>Filiāles : "Ezerkrasti" (142, 160), "Pļavnieki"</t>
  </si>
  <si>
    <t>Cimdi Vinila(100.gab.)</t>
  </si>
  <si>
    <t>Cimdi Lateksa (100.gab.)</t>
  </si>
  <si>
    <t>Filiāles "Kalnciems", "Rīga"</t>
  </si>
  <si>
    <t>Cimdi  Lateksa (100.gab.)</t>
  </si>
  <si>
    <t>Filiāles: "Jugla", "Ezerkrasti"(142)</t>
  </si>
  <si>
    <t>Filiāles: "Ezerkrasti" (142, 160), "Pļavnieki", "Teika"</t>
  </si>
  <si>
    <t>Cimdi Nitrila (150.gab.)</t>
  </si>
  <si>
    <t>Mediq Latvija SIA</t>
  </si>
  <si>
    <t>Cimdi Vinila (100.gab.)</t>
  </si>
  <si>
    <t>Priekšauti (125.gab.)</t>
  </si>
  <si>
    <t>Filiāles "Ezerkrasti 160", "Pļavnieki"</t>
  </si>
  <si>
    <t>Priekšauti (150.gab.)</t>
  </si>
  <si>
    <t>Tamro, SIA</t>
  </si>
  <si>
    <t>Filiāle "Kalciems"</t>
  </si>
  <si>
    <t xml:space="preserve">termometri,smidzinātāji </t>
  </si>
  <si>
    <t>Termometrs bez dzīvsudraba ar nokratīšanas ierīci</t>
  </si>
  <si>
    <t>Magnum Medical, SIA</t>
  </si>
  <si>
    <t>Filiāle "Iecava"</t>
  </si>
  <si>
    <t>Termometrs Diagnosis NC300 infrasarkanais bezkontaktu</t>
  </si>
  <si>
    <t>A Aptiekas, SIA</t>
  </si>
  <si>
    <t>Filiāle "Ziedkalne"</t>
  </si>
  <si>
    <t>Termometrs Diagnosis T-02 flexible digitālais</t>
  </si>
  <si>
    <t>Lillī, SIA</t>
  </si>
  <si>
    <t>Filiāle "Lielbērze"</t>
  </si>
  <si>
    <t>Termometrs infrasarkanais bezkontakta</t>
  </si>
  <si>
    <t>Arbor Medical Korporācija, SIA</t>
  </si>
  <si>
    <t>Filiāle "Jelgava"</t>
  </si>
  <si>
    <t>Tonometrs SENDO ADVANCE-3 (aritmijas indikators, adapteris)</t>
  </si>
  <si>
    <t>Viola Farma, SIA</t>
  </si>
  <si>
    <t>Smidzinātājs 5l</t>
  </si>
  <si>
    <t>Agrimatco Latvia, SIA</t>
  </si>
  <si>
    <t>Filiāle "Ķīši"</t>
  </si>
  <si>
    <t>Smidzinātājs 7l</t>
  </si>
  <si>
    <t>Maska-respirators daudzkārt lietojama</t>
  </si>
  <si>
    <t xml:space="preserve">darba aizsardzības līdzekļi mediķiem, vitamīni un zāles </t>
  </si>
  <si>
    <t>Add.Vit.C N10</t>
  </si>
  <si>
    <t>Jelgavfarm, SIA</t>
  </si>
  <si>
    <t>Klacid SR 500mg tab. N7</t>
  </si>
  <si>
    <t>Paracetamol 500mg N20</t>
  </si>
  <si>
    <t>Aizsargbrilles ACTIV VISION V610C</t>
  </si>
  <si>
    <t>Brief, SIA</t>
  </si>
  <si>
    <t>Aizsargbrilles Nr.1</t>
  </si>
  <si>
    <t>Aizsargbrilles pilnas Galeras</t>
  </si>
  <si>
    <t>Ozolnieku aptieka, SIA</t>
  </si>
  <si>
    <t>Krēms rokām BIO DERM CARE 250ml</t>
  </si>
  <si>
    <t>Chemi Pharm Group, SIA</t>
  </si>
  <si>
    <t>Salvetes dezinficējošas CHEMISEPT WIPES MD 100gab./iep.</t>
  </si>
  <si>
    <t>Ultracod 500/30mg N30</t>
  </si>
  <si>
    <t>Līdzeklis dezinfekcijai medicīnas instrumentiem DES INSURANCE</t>
  </si>
  <si>
    <t>Līdzeklis dezinfekcijai virsmām AVANGER</t>
  </si>
  <si>
    <t>Līdzeklis dezinfekcijai virsmām un telpām OXI 6</t>
  </si>
  <si>
    <t>NORTHERN SYNTHESIS, SIA</t>
  </si>
  <si>
    <t>Administrācija</t>
  </si>
  <si>
    <t>Cimdi gumijas pirkstaiņi lateksa bez pūdera vienreizlietojamie</t>
  </si>
  <si>
    <t>Medilink, SIA</t>
  </si>
  <si>
    <t>Cimdi gumijas pirkstaiņi vinila bez pūdera vienreizlietojamie</t>
  </si>
  <si>
    <t>Cimdi nitrila bez pūdera 150gab./iep.</t>
  </si>
  <si>
    <t>Mediq Latvija, SIA</t>
  </si>
  <si>
    <t>Cimdi nitrila L</t>
  </si>
  <si>
    <t>Cimdi nitrila M</t>
  </si>
  <si>
    <t>Bahilas Nr.1</t>
  </si>
  <si>
    <t>TZMO Latvija, SIA</t>
  </si>
  <si>
    <t>Bahilas</t>
  </si>
  <si>
    <t>pārtikas karstumizturīgie vienreizlietojamie trauki, plēve ar ko norobežot telpas, atkritumu maisi, dezinfekcijas līdzekļi, darba aizsardzības līdzekļi apkopējām</t>
  </si>
  <si>
    <t>Dakšiņa vienreizlietojamā balta 100gab./iep.</t>
  </si>
  <si>
    <t>DEPO DIY, SIA</t>
  </si>
  <si>
    <t>Ēdamkarote vienreizlietojamā balta 100gab./iep.</t>
  </si>
  <si>
    <t>Glāze vienreizlietojamā 200ml balta 100gab./iep.</t>
  </si>
  <si>
    <t>Karote vienreizlietojamā 17cm balta 100gab./iep.</t>
  </si>
  <si>
    <t>Krūzīte karstiem dzērieniem vienreizlietojamā 200ml brūna 12gab./iep.</t>
  </si>
  <si>
    <t>Maisi atkritumu 50l 10gab./rullī</t>
  </si>
  <si>
    <t>A-birojs, SIA</t>
  </si>
  <si>
    <t>Plēve 6m plata</t>
  </si>
  <si>
    <t>Priekšauti polietilēna</t>
  </si>
  <si>
    <t>ELVIM, SIA</t>
  </si>
  <si>
    <t>Priekšauts polietilN 100</t>
  </si>
  <si>
    <t>Spainis plastmasas ar vāku pārtikai caurspīdīgs 520ml</t>
  </si>
  <si>
    <t>Šķīvis vienreizlietojamais 20cm balts 12gab./iep.</t>
  </si>
  <si>
    <t>Tabletes hlora</t>
  </si>
  <si>
    <t>PRĀNA KO, SIA</t>
  </si>
  <si>
    <t>Trauks ar vāciņu vienreizlietojamais 1000ml</t>
  </si>
  <si>
    <t>Trauks pārtikas karstumizturīgs putuplasta vienreizlietojams</t>
  </si>
  <si>
    <t>Trauks pārtikas karstumizturīgs putuplastu vienreizlietojamais</t>
  </si>
  <si>
    <t>Trauks termo ar vāku vienreizlietojams 25gab./iep.</t>
  </si>
  <si>
    <t>Trauks termo ar vāku vienreizlietojams 500ml</t>
  </si>
  <si>
    <t>Trauks vienreizlietojamais ar vāku 1000ml 10gab./iep.</t>
  </si>
  <si>
    <t>Trauks vienreizlietojamais ar vāku 1000ml 5gab./iep.</t>
  </si>
  <si>
    <t>Uzlīme "BĪSTAMI! INFEKCIOZS MATERIĀL" 10x10cm</t>
  </si>
  <si>
    <t>Lautus, SIA</t>
  </si>
  <si>
    <t>Līdzeklis balināšanai</t>
  </si>
  <si>
    <t>Līdzeklis veļas balināšanai</t>
  </si>
  <si>
    <t>Līdzeklis dezinfekcijai rokām CHEMISEPT 5l</t>
  </si>
  <si>
    <t>Līdzeklis dezinfekcijai rokām CHEMISEPT MED 500ml</t>
  </si>
  <si>
    <t>NMS RIGA, SIA</t>
  </si>
  <si>
    <t>Līdzeklis dezinfekcijai rokām CHEMISEPT VIR+ 5 L</t>
  </si>
  <si>
    <t>Līdzeklis dezinfekcijai rokām, ādai CHEMISEPT IR</t>
  </si>
  <si>
    <t>Līdzeklis dezinfekcijai sēnīšu slimību profilaksei CHEMISEPT FG 250ml</t>
  </si>
  <si>
    <t>Līdzeklis dezinfekcijai virsmām BACTICID</t>
  </si>
  <si>
    <t>Līdzeklis dezinfekcijai virsmām CHEMIPHARM DES NEW MD</t>
  </si>
  <si>
    <t>Līdzeklis dezinfekcijai virsmām SMELL NET MD</t>
  </si>
  <si>
    <t>Līdzeklis dezinfekcijai virsmām WHITEWASH DES MD</t>
  </si>
  <si>
    <t>Cimdi gumijas pirkstaiņi nitrila bez pūdera vienreizlietojamie</t>
  </si>
  <si>
    <t>OneMed, SIA</t>
  </si>
  <si>
    <t>Maska ar gumijām N50</t>
  </si>
  <si>
    <t>Respirators FFP2</t>
  </si>
  <si>
    <t>citroni un ingvers</t>
  </si>
  <si>
    <t>LAKI FRUIT, SIA</t>
  </si>
  <si>
    <t>Lietas MD, SIA</t>
  </si>
  <si>
    <t>medus</t>
  </si>
  <si>
    <t xml:space="preserve">darba aizsardzības līdzekļi - cepures, cimdi, respiratori, maskas, uzroči </t>
  </si>
  <si>
    <t>Santaks, SIA</t>
  </si>
  <si>
    <t>Bahilas 15x41cm N10</t>
  </si>
  <si>
    <t>Bahilas 36cm N100</t>
  </si>
  <si>
    <t>bahilas N100</t>
  </si>
  <si>
    <t>Bahilas N100</t>
  </si>
  <si>
    <t>Bahilas neaustas N100</t>
  </si>
  <si>
    <t>Bikses vienreizējās Nr.1</t>
  </si>
  <si>
    <t>Briļlu linza N 1</t>
  </si>
  <si>
    <t>Briļlu rāmis N 1</t>
  </si>
  <si>
    <t>Cepure ,berete zaļa N 100</t>
  </si>
  <si>
    <t>Cepure berete balta L</t>
  </si>
  <si>
    <t>Cepure bereteXL N100</t>
  </si>
  <si>
    <t>Cepure vienreizlietojamā ar savelkošu maliņu</t>
  </si>
  <si>
    <t>Cepure vienreizlietojamā ar savelkošu maliņu 100gab./iep.</t>
  </si>
  <si>
    <t>Cepures Nr.1</t>
  </si>
  <si>
    <t>Cimdi nitrila bez pūdera Purpura Max L N50/8</t>
  </si>
  <si>
    <t>Cimdi nitrila bez pūdera Purpura Max M N50/8</t>
  </si>
  <si>
    <t>Cimdi nitrila N100</t>
  </si>
  <si>
    <t>Cimdi vienr.nitrila 100gab./iep.</t>
  </si>
  <si>
    <t>Cimdi vinila bez pūdera 100gab./iep.</t>
  </si>
  <si>
    <t>Hal. nest. vienr. balts N1</t>
  </si>
  <si>
    <t>Halāti vienreizējie</t>
  </si>
  <si>
    <t>Halāts apmeklētājiem L izm.</t>
  </si>
  <si>
    <t>Halāts vienreizlietojamais 50gab./iep.</t>
  </si>
  <si>
    <t>Komplekts bikses +jaka</t>
  </si>
  <si>
    <t>Maska respirators FFP</t>
  </si>
  <si>
    <t>Maska sejas 5-kārtīga daudzkārt lietojama</t>
  </si>
  <si>
    <t>Uzrocis vienreizlietojams 100gab./iep.</t>
  </si>
  <si>
    <t>Uzroči Nr1.</t>
  </si>
  <si>
    <t>Vairākkārtēji lietojama sejas aizsargmaska</t>
  </si>
  <si>
    <t>individuālie aizsardzības līdzekļi, termometri</t>
  </si>
  <si>
    <t>Halāts ķirurģiskais L</t>
  </si>
  <si>
    <t>DM PREMIUM SIA</t>
  </si>
  <si>
    <t>Filiāle "Iļģi"</t>
  </si>
  <si>
    <t>MEDEKSPERTS SIA</t>
  </si>
  <si>
    <t>ELVIM SIA</t>
  </si>
  <si>
    <t>MEDILINK SIA</t>
  </si>
  <si>
    <t>Bikses ķirurģiskas</t>
  </si>
  <si>
    <t>ONEMED SIA</t>
  </si>
  <si>
    <t>Termometrs - bezkontaktu</t>
  </si>
  <si>
    <t>KIDISTORE SIA</t>
  </si>
  <si>
    <t>Termometrs - digitālais</t>
  </si>
  <si>
    <t>LILLĪ SIA</t>
  </si>
  <si>
    <t>Cepures medmāsu</t>
  </si>
  <si>
    <t>Cimdi medicīniskie bez pūdera</t>
  </si>
  <si>
    <t>Salvetes spirta</t>
  </si>
  <si>
    <t xml:space="preserve">Priekšauts Excellent </t>
  </si>
  <si>
    <t>A.MEDICAL SIA</t>
  </si>
  <si>
    <t>Filiāle "Aizvīķi"</t>
  </si>
  <si>
    <t>Halāti ķirurģiskie</t>
  </si>
  <si>
    <t>Cimdi Nitrila</t>
  </si>
  <si>
    <t>ROZETE OU</t>
  </si>
  <si>
    <t>Filiāle "Liepāja"</t>
  </si>
  <si>
    <t>Cimdi nitrila M N200</t>
  </si>
  <si>
    <t>MAGNUM MEDICAL SIA</t>
  </si>
  <si>
    <t>Cepure medmāsas</t>
  </si>
  <si>
    <t>Halāts apmeklētājiem</t>
  </si>
  <si>
    <t>Vienreizējās bikses M N10</t>
  </si>
  <si>
    <t>Cimdi nitrila L N200</t>
  </si>
  <si>
    <t>SANTAKS SIA</t>
  </si>
  <si>
    <t xml:space="preserve">Priekšauts vienreizlietojams </t>
  </si>
  <si>
    <t>Filiāle "Dundaga"</t>
  </si>
  <si>
    <t>Halāts ķirurģiskie L (medicīniskie)</t>
  </si>
  <si>
    <t>Priekšauti politilēna N50 (medicīnai)</t>
  </si>
  <si>
    <t>Respirators bez vārsta N1</t>
  </si>
  <si>
    <t>LATVIJAS APTIEKA SIA</t>
  </si>
  <si>
    <t>Cimdi bez pūdera L (medicīnai)</t>
  </si>
  <si>
    <t>Cepure medmāsu</t>
  </si>
  <si>
    <t>Halāts vienreizējais (medicīnai)</t>
  </si>
  <si>
    <t>Maskas</t>
  </si>
  <si>
    <t xml:space="preserve">Priekšautiņi apģērba aizsardzībai </t>
  </si>
  <si>
    <t>PRĀNA KO SIA</t>
  </si>
  <si>
    <t xml:space="preserve">Eļļa ķermeņa kopšanai 150ml </t>
  </si>
  <si>
    <t>Filiāle "Gudenieki"</t>
  </si>
  <si>
    <t>Halāts ķirurģiskais XL-XXL</t>
  </si>
  <si>
    <t>Uzroči polietilēna MED COMFORT N100</t>
  </si>
  <si>
    <t>Cepure midicīnas</t>
  </si>
  <si>
    <t>Dezinfekcijas līdzeklis ādai Skinsept</t>
  </si>
  <si>
    <t>Jaka ar biksēm XXL</t>
  </si>
  <si>
    <t>Cimdi Tena mazgāšanas</t>
  </si>
  <si>
    <t xml:space="preserve">TAMRO SIA </t>
  </si>
  <si>
    <t>Priekšauts Excellent vienreizlietojams</t>
  </si>
  <si>
    <t>Filiāle "Veģi"</t>
  </si>
  <si>
    <t>Cepure medmāsas (berete) N100</t>
  </si>
  <si>
    <t>Cimdi nitrila bez pūdera L</t>
  </si>
  <si>
    <t>Halāts med.N1</t>
  </si>
  <si>
    <t>Apģērbs vienreizlietojams krekls ar biksēm</t>
  </si>
  <si>
    <t>vizieri, dezinfekcijas līdzekļi</t>
  </si>
  <si>
    <t>Dezinfekcijas līdz. roku un virsmu "Virudes"</t>
  </si>
  <si>
    <t>Durvju zvans</t>
  </si>
  <si>
    <t>DEPO DIY SIA</t>
  </si>
  <si>
    <t>Kaste ar vāku</t>
  </si>
  <si>
    <t>Plēve politilēna</t>
  </si>
  <si>
    <t>Krēms roku 100ml</t>
  </si>
  <si>
    <t>ELPIS SIA</t>
  </si>
  <si>
    <t>Dezinfekcijas līdz."Mikrobac forte" 5L</t>
  </si>
  <si>
    <t>Hygeia SIA</t>
  </si>
  <si>
    <t>Dezinfekcijas līdz. “Incidin Foam” 5l</t>
  </si>
  <si>
    <t>Dezinfekcijas līdz. “Incidin Pro” 2L</t>
  </si>
  <si>
    <t>Dezinfekcijas līdz. virsmām "Incidin Pro" 6l</t>
  </si>
  <si>
    <t>Krēms roku 500ml</t>
  </si>
  <si>
    <t>Mazgājošais losjons 500 ml</t>
  </si>
  <si>
    <t>NMS RIGA SIA</t>
  </si>
  <si>
    <t>Dezinfekcijas līdz. rokām "Chemisept" 100ml</t>
  </si>
  <si>
    <t>Dezinfekcijas līdz. rokām Chemisept 500ml</t>
  </si>
  <si>
    <t>Lupatiņa mikrošķiedru</t>
  </si>
  <si>
    <t>OFFICEDAY LATVIA SIA</t>
  </si>
  <si>
    <t>Salvetes roku</t>
  </si>
  <si>
    <t>Šķidrās ziepes 500ml</t>
  </si>
  <si>
    <t>PRODLEX SIA</t>
  </si>
  <si>
    <t>Tualetes ziepes 100g</t>
  </si>
  <si>
    <t>VAIDOMA SIA</t>
  </si>
  <si>
    <t>Aizsargmaska sejai</t>
  </si>
  <si>
    <t>VOLER SIA</t>
  </si>
  <si>
    <t>Priekšauti vienr.lietojamie</t>
  </si>
  <si>
    <t>Dezinfekcijas līdz.rokām un virsmām VIRUDES 4L</t>
  </si>
  <si>
    <t>Dezinfekcijas līdzeklis Surfanios Premium 5L</t>
  </si>
  <si>
    <t>Dezinfekcijas līdzeklis  Bacticid 5L</t>
  </si>
  <si>
    <t>Dezinfekcijas līdzeklis Chemisept H 5l</t>
  </si>
  <si>
    <t>Cepurītes vienreizējās 100 gab.</t>
  </si>
  <si>
    <t>Aizsargbrilles</t>
  </si>
  <si>
    <t>Halāti vienreizlietojamie</t>
  </si>
  <si>
    <t>Priekšauti vienreizlietojamiemie</t>
  </si>
  <si>
    <t>O. BĀRES BŪVMATERIĀLI SIA</t>
  </si>
  <si>
    <t>Atkritumu maisi 100 l</t>
  </si>
  <si>
    <t>A-birojs SIA</t>
  </si>
  <si>
    <t>Atkritumu maisi 35 l</t>
  </si>
  <si>
    <t>Atkritumu urna</t>
  </si>
  <si>
    <t>A.G.A. LTD SIA</t>
  </si>
  <si>
    <t>Dezinfekcijas gēls rokām "Chemisept Hand DES"</t>
  </si>
  <si>
    <t>Dezinfekcijas līdzeklis "Chemisept" rokām</t>
  </si>
  <si>
    <t>Dezinfekcijas līdzeklis kājām "PodoSept"</t>
  </si>
  <si>
    <t>Dezinfekcijas līdzeklis virsmām "PURENN HYDROP"</t>
  </si>
  <si>
    <t>Dezinfekcijas līdzeklis virsmām Seal 750ml</t>
  </si>
  <si>
    <t>Šķidrās ziepes "Katrin"</t>
  </si>
  <si>
    <t>Brīdinājuma līmlente</t>
  </si>
  <si>
    <t>Dezinfekcijas līdzeklis - ASEPTOLS</t>
  </si>
  <si>
    <t>Noseglīste</t>
  </si>
  <si>
    <t>Plēve</t>
  </si>
  <si>
    <t>Tablete hlora</t>
  </si>
  <si>
    <t>Tīrīšanas līdz.- vannas ist EC0 WASHROOM 5L</t>
  </si>
  <si>
    <t>Z salvetes 2-kārt. šauras</t>
  </si>
  <si>
    <t>Aizsargbrille</t>
  </si>
  <si>
    <t>PRĀMA KO SIA</t>
  </si>
  <si>
    <t>Dezinfekcijas līdz. ar dozatoru rokām 1000 ml CHEMISEPT</t>
  </si>
  <si>
    <t>Dezinfekcijas līdz. virsmām 1000 ml STERISEPT READY</t>
  </si>
  <si>
    <t>Dezinfikcijas līdzeklis  BACTICID AF ar smidzinātāju 1000ml</t>
  </si>
  <si>
    <t>Dezinfikcijas līdzeklis CHEMISEPT 500ml ar dozatoru</t>
  </si>
  <si>
    <t>Grīdas mazgāšanas līdzeklis Ewol Formula AGD Multi 5L</t>
  </si>
  <si>
    <t>Mazgāšanas želeja veļai Meyeri Sensitive LAUNDRY LIQUID 2L</t>
  </si>
  <si>
    <t>Mayeri Professional SIA</t>
  </si>
  <si>
    <t>šķidrās ziepes 0.5l</t>
  </si>
  <si>
    <t>Veļas balināšanas līdzeklis ACE Delicate 1L</t>
  </si>
  <si>
    <t>Veļas balināšanas līdzeklis Beļizna 1L</t>
  </si>
  <si>
    <t>Veļas pulveris MAYERI Sesitive WHITE+Color</t>
  </si>
  <si>
    <t>Ziepes tualetes 90g</t>
  </si>
  <si>
    <t>Antibakteriālas salvetes</t>
  </si>
  <si>
    <t>MEDICĪNAS PRECES SIA</t>
  </si>
  <si>
    <t>VSAC "Kurzeme" administrācija</t>
  </si>
  <si>
    <t xml:space="preserve">Roku dezinfekcijas gēls </t>
  </si>
  <si>
    <t>LPBP AS</t>
  </si>
  <si>
    <t>Dezinfekcijas līdzeklis</t>
  </si>
  <si>
    <t>VSAC ZEMGALE</t>
  </si>
  <si>
    <t>mazgājamās maskas</t>
  </si>
  <si>
    <t>SIA EGLE RIS</t>
  </si>
  <si>
    <t>Filiāle"Veģi"</t>
  </si>
  <si>
    <t xml:space="preserve">roku krēmi, lai sargātu ādu no dez līdz. </t>
  </si>
  <si>
    <t>Roku krems</t>
  </si>
  <si>
    <t>SIA MEDILINK</t>
  </si>
  <si>
    <t>SIA ELPIS</t>
  </si>
  <si>
    <t>Ziepes</t>
  </si>
  <si>
    <t>SIA PRODLEX</t>
  </si>
  <si>
    <t>Mazgāšanas losjons</t>
  </si>
  <si>
    <t>VSAC Vidzeme</t>
  </si>
  <si>
    <t>Dezinfekcijas līdzekļi</t>
  </si>
  <si>
    <t>500 ml</t>
  </si>
  <si>
    <t>SIA "CHEMI - PHARM LATVIJA"</t>
  </si>
  <si>
    <t xml:space="preserve"> filiāle "Valka" </t>
  </si>
  <si>
    <t>250 ml</t>
  </si>
  <si>
    <t>N120</t>
  </si>
  <si>
    <t>N100</t>
  </si>
  <si>
    <t>20 l</t>
  </si>
  <si>
    <t>SIA "LVD EXPO"</t>
  </si>
  <si>
    <t>SIA "REMSON"</t>
  </si>
  <si>
    <t xml:space="preserve"> filiāle "Rūja" </t>
  </si>
  <si>
    <t>5 l</t>
  </si>
  <si>
    <t>1 l</t>
  </si>
  <si>
    <t xml:space="preserve"> filiāle "Ropaži" </t>
  </si>
  <si>
    <t>1 iepakoj=300 tabletes</t>
  </si>
  <si>
    <t>1 iepakoj=150 salvetes</t>
  </si>
  <si>
    <t>100 ml</t>
  </si>
  <si>
    <t>VSAC "Vidzeme" administrācija</t>
  </si>
  <si>
    <t>Maskas ar gumijām</t>
  </si>
  <si>
    <t>1 iepakoj=50 maskas</t>
  </si>
  <si>
    <t>SIA "LILLĪ"</t>
  </si>
  <si>
    <t>SIA "DAB DENTAL LATVIA"</t>
  </si>
  <si>
    <t>Aizsargmaska/vairogs</t>
  </si>
  <si>
    <t>Gab.</t>
  </si>
  <si>
    <t>SIA "RAMROLF_LV"</t>
  </si>
  <si>
    <t>Termometri</t>
  </si>
  <si>
    <t>Cimdi</t>
  </si>
  <si>
    <t>1 iepakoj=200 cimdi</t>
  </si>
  <si>
    <t>SIA "MEDILINK"</t>
  </si>
  <si>
    <t>1 iepakoj=100 bahilas</t>
  </si>
  <si>
    <t>SIA "MAGNUM MEDICAL"</t>
  </si>
  <si>
    <t xml:space="preserve">Individuālie aizsardzības līdzekļi (aizsargtērpi) (t.sk. cepures, priekšauti polietilēna, personāla krekls, operāciju bikses, ķirurģiskie halāti). </t>
  </si>
  <si>
    <t>aizsargtērps/kombinezons</t>
  </si>
  <si>
    <t>SIA "ARTROPULSS"</t>
  </si>
  <si>
    <t>ķirurģiskie halāti</t>
  </si>
  <si>
    <t>SIA "MEDIQ LATVIJA"</t>
  </si>
  <si>
    <t>1 iepakoj=50 priekšauti</t>
  </si>
  <si>
    <t>SIA "ELVIM"</t>
  </si>
  <si>
    <t>personāla krekli (vienreizējie)</t>
  </si>
  <si>
    <t>SIA "TZMO LATVIJA"</t>
  </si>
  <si>
    <t>operāciju bikses</t>
  </si>
  <si>
    <t>SIA "DM PREMIUM"</t>
  </si>
  <si>
    <t>1 iepakoj=100 cepures</t>
  </si>
  <si>
    <t>1 iepakoj=100 priekšauti</t>
  </si>
  <si>
    <t>Aizsargtērpi,bahilas,bikses vienreizlietojamās,cepures vienreizlietojamās,halāti vienreizlietojamie,priekšauti vienreizlietojamie,uzroči politilēna</t>
  </si>
  <si>
    <t>Aizsargmaska vairogs</t>
  </si>
  <si>
    <t>Ramrolf_LV SIA</t>
  </si>
  <si>
    <t xml:space="preserve"> Filiāles: Kalupe, Kalkūni, Mēmele, Litene, Krastiņi</t>
  </si>
  <si>
    <t xml:space="preserve">Aizsargtērpi </t>
  </si>
  <si>
    <t xml:space="preserve"> Filiāles: Kalkūni, Mēmele, Litene</t>
  </si>
  <si>
    <t>Bikses vienreizlietojamās</t>
  </si>
  <si>
    <t>Medilink SIA, One Med SIA</t>
  </si>
  <si>
    <t xml:space="preserve"> Filiāles:Kalkūni, Litene</t>
  </si>
  <si>
    <t>Cepures  vienreizlietojamās</t>
  </si>
  <si>
    <t>Lillī SIA, Medilink SIA</t>
  </si>
  <si>
    <t>Filiāles: Kalupe, Kalkūni, Mēmele, Litene</t>
  </si>
  <si>
    <t>Vienreizlietojamie halāti</t>
  </si>
  <si>
    <t>Medilink SIA, HRC Group SIA</t>
  </si>
  <si>
    <t>Filiāles: Kalkūni, Mēmele, Kalupe, Litene</t>
  </si>
  <si>
    <t>Vienreizlietojamie priekšauti</t>
  </si>
  <si>
    <t>Medilink SIA, ELVIM SIA, HRC Group SIA</t>
  </si>
  <si>
    <t>Filiāles: Kalupe, Mēmele, Krastiņi, Litene</t>
  </si>
  <si>
    <t>Uzroči  politilēna</t>
  </si>
  <si>
    <t>Lillī SIA, ELVIM SIA</t>
  </si>
  <si>
    <t>Filiāles: Litene, Krastiņi, Kalkūni, Mēmele</t>
  </si>
  <si>
    <t>Maskas,respiratori</t>
  </si>
  <si>
    <t>Pāna Ko SIA, Lattex D SIA, Magnum medical SIA</t>
  </si>
  <si>
    <t>Filiāles: Litene, Kalupe, Kalkūni</t>
  </si>
  <si>
    <t>Respiratori</t>
  </si>
  <si>
    <t xml:space="preserve">Diāna AS </t>
  </si>
  <si>
    <t xml:space="preserve">Filiāle Litene </t>
  </si>
  <si>
    <t>A- birojs SIA, B. Braun medical SIA, Baltpro SIA, Diāna AS, Lillī SIA, Magnum medical SIA, Medilink SIA, Mediq Latvija SIA, Onemed SIA, Prodlex SIA, TZMO Latvija SIA, Viss visapkārt tīrs SIA</t>
  </si>
  <si>
    <t>Salvetes dezinfekcijas</t>
  </si>
  <si>
    <t>Elvim SIA, NMS Rīga SIA, Medilink SIA, Diāna AS</t>
  </si>
  <si>
    <t>Filiāles: Mēmele, Litene, Kalupe</t>
  </si>
  <si>
    <t>Dezinfekcijas līdzekļi,dozatori,hlora tabletes</t>
  </si>
  <si>
    <t>Amber Distribution SIA, Diāna AS, HRC Group SIA, Jelgavfarm SIA, Magnum medical SIA, Medilink SIA, NMS Rīga SIA, Prāna Ko SIA, Priedkalni ZS, VSAC Zemgale</t>
  </si>
  <si>
    <t>Hlora tabletes</t>
  </si>
  <si>
    <t>Prāna Ko SIA, NMS Rīga SIA</t>
  </si>
  <si>
    <t>Dozatori</t>
  </si>
  <si>
    <t>Filiāles: Litene, Kalupe</t>
  </si>
  <si>
    <t>Termometri,trauki vienreizlietojamie</t>
  </si>
  <si>
    <t>Trauki vienreizlietajamie</t>
  </si>
  <si>
    <t>Diāna AS , Tehnoinform Latvija SIA</t>
  </si>
  <si>
    <t>Filiāles: Litene, Kalkūni, Mēmele</t>
  </si>
  <si>
    <t>Artropulss SIA, Aptieka Dziednieks SIA, Jelgavfarm SIA, Lillī SIA, Arbor Medical Korporācija SIA</t>
  </si>
  <si>
    <t>Filiāles:  Krastiņi, Kalupe, Litene, Mēmele</t>
  </si>
  <si>
    <t>Vebkameras</t>
  </si>
  <si>
    <t>SIA Print LV</t>
  </si>
  <si>
    <r>
      <t xml:space="preserve">Klientu drošības veicināšanai un riska inficēties ar Covid - 19 mazināšanai </t>
    </r>
    <r>
      <rPr>
        <sz val="10"/>
        <rFont val="Times New Roman"/>
        <family val="1"/>
        <charset val="186"/>
      </rPr>
      <t>(videonovērošanas sistēmas atjaunošana/izbūve (iekšējās, ārējās), automātiskie vārti,  dezinfekcijas lampas (baktericīdie recirkulātori), automātiskās virsmu dezinfekcijas iekārtas, aktivitāšu  laukumu (bērniem un pieaugušām personām ar smagiem funkcionāliem traucējumiem) ierīkošana un uzstādīšana VSAC "Rīga"  filiālēs "Teika" un "Ezerkrasti").</t>
    </r>
  </si>
  <si>
    <t>Automātiskās virsmu dezinfekcijas iekārtas 
(iegādātas 3 iekārtas 3 filiālēm ), vienas vienības izmaksas 5142.5 euro</t>
  </si>
  <si>
    <t>SIA"AMRID"</t>
  </si>
  <si>
    <t>Filiāles:"Mēmele"; "Litene" un "Kalupe"</t>
  </si>
  <si>
    <t>Videonovērošanas sistēmas atjaunošana/izbūve (iekšējās, ārējās) 
5 filiālēs plānots uzstādīt 140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</si>
  <si>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"Vektors Plus"</t>
  </si>
  <si>
    <t>VSAC "Latgale" filiāle "Mēmele"</t>
  </si>
  <si>
    <t>SIA  "Rīgas apsardzes sabiedrība"</t>
  </si>
  <si>
    <t>VSAC "Latgale" filiāle "Kalupe"</t>
  </si>
  <si>
    <t>VSAC "Latgale" filiāle "Litene"</t>
  </si>
  <si>
    <t>VSAC "Latgale" filiāle "Krastiņi</t>
  </si>
  <si>
    <t>SIA "Rīgas apsardzes sabiedrība"</t>
  </si>
  <si>
    <t>VSAC "Latgale" filiāle "Kalkūni</t>
  </si>
  <si>
    <t>Dezinfekcijas lampas (baktericīdie recirkulātori) 
(filiālēm tiks iegādātas 8 lampas x 600 EUR (vidējās izmaksas))</t>
  </si>
  <si>
    <t>SIA "UniKon"</t>
  </si>
  <si>
    <t xml:space="preserve">Dezinfekcijas lampas VSAC "Latgale" filiālēm </t>
  </si>
  <si>
    <t>Dezinfekcijas lampas (baktericīdie recirkulātori) 
(filiālēm tiks iegādātas 9 lampas x vienas vienības izmaksas 404.14 euro)</t>
  </si>
  <si>
    <t>SIA "UNIKON"</t>
  </si>
  <si>
    <t>Filiāles "Ezerkrasti" ( 142, 160), "Kalnciems", "Rīga", "Jugla",  "Teika"</t>
  </si>
  <si>
    <t>Automātiskās virsmu dezinfekcijas iekārtas 
(iegādātas 2 iekārtas 2 filiālēm ), vienas vienības izmaksas 5142.5 euro</t>
  </si>
  <si>
    <t>SIA AMRID</t>
  </si>
  <si>
    <t>Filiāles:  ‘’Ezerkrasti 142’’ un  ‘’Jugla’’</t>
  </si>
  <si>
    <t xml:space="preserve">Aktivitāšu  laukumu (bērniem un pieaugušām personām ar smagiem funkcionāliem traucējumiem) ierīkošana un uzstādīšana VSAC "Rīga"  filiālēs "Teika" un "Ezerkrasti" (laukuma izbūve no gumijas flīžu seguma (~40m2); aktivitāšu aprīkojums un tā montāža (soliņi, vingrošanas stieņi, šūpoles) un  filiālē “Ezerkrasti” (laukuma izbūve no gumijas flīžu seguma (~100m2) ;aktivitāšu aprīkojums un tā montāža (soliņi, šūpoles, vingrošanas stieņi, basketbola grozi, futbola vārti);  zaļās zonas ierīkošana (laukuma izlīdzināšana ar melnzemi, zāles sēšana) </t>
  </si>
  <si>
    <t>SIA Babītes Būve</t>
  </si>
  <si>
    <t>VSAC ‘’Rīga’’ filiāle  ‘’Ezerkrasti 160’’</t>
  </si>
  <si>
    <t>VSAC ‘’Rīga’’ filiāle  ‘’Teika’’</t>
  </si>
  <si>
    <t>Videonovērošanas sistēmas atjaunošana/izbūve (iekšējās, ārējās) 
5 filiālēs plānots uzstādīt 116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</si>
  <si>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Vektors Plus</t>
  </si>
  <si>
    <t>VSAC ‘’Rīga’’ filiāle  ‘’Rīga’’</t>
  </si>
  <si>
    <t>VSAC ‘’Rīga’’ filiāle  ‘’Jugla’’</t>
  </si>
  <si>
    <t>VSAC ‘’Rīga’’ filiāle  ‘’Pļavnieki’’</t>
  </si>
  <si>
    <t>VSAC ‘’Rīga’’ filiāle  ‘’Ezerkrasti 142/160’’</t>
  </si>
  <si>
    <t>VSAC ‘’Rīga’’ filiāle  ‘’Kalnciems’’</t>
  </si>
  <si>
    <t xml:space="preserve">Automātiskie vārti 
</t>
  </si>
  <si>
    <t>VSAC ‘’Rīga’’ filiāle  ‘’Ezerkrasti 142/160’</t>
  </si>
  <si>
    <t>Dezinfekcijas lampas (baktericīdie recirkulātori) 
( filiālēm tiks iegādātas 5 lampas x vienas vienības izmaksas 404.14)</t>
  </si>
  <si>
    <t>Filiāle "Ropaži" (2 gb),  "Rūja" (2 gb), filiāle "Valka" (1 gb)</t>
  </si>
  <si>
    <t>Filiāles "Ropaži" un "Rūja"</t>
  </si>
  <si>
    <t>Automātiskā virsmu dezinfekcijas iekārta</t>
  </si>
  <si>
    <t>Filiāle "Valka"</t>
  </si>
  <si>
    <t xml:space="preserve">VSAC Zemgale </t>
  </si>
  <si>
    <t>Automātiskās virsmu dezinfekcijas iekārtas 
(1 filiālei tiks iegādāta 1 iekārta)</t>
  </si>
  <si>
    <t>VSAC "Zemgale" filiāle  "Jelgava"</t>
  </si>
  <si>
    <t>Dezinfekcijas lampas (baktericīdie recirkulātori) 
( filiālēm tiks iegādātas 6 lampas x vienas vienības izmaksas 404.14)</t>
  </si>
  <si>
    <t>SIA UniKon</t>
  </si>
  <si>
    <t>VSAC "Zemgale" filiāles: "Jelgava"; "Ziedkalne"; "Iecava", "Lielbērze", "Ķīši"</t>
  </si>
  <si>
    <t>Videonovērošanas sistēmas atjaunošana/izbūve (iekšējās, ārējās) 
4 filiālēs plānots uzstādīt 179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</si>
  <si>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filiāle "Jelgava"</t>
  </si>
  <si>
    <t>Automātiskie vārti 
(4 filiālēs tiks uzstādīti 4 automātiskie vārti, katrai filiālei izmaksas atkarīgas no vārtu lieluma, kā arī nepieciešamā papildus aprīkojuma))</t>
  </si>
  <si>
    <t>SIA Ripo International Ltd.</t>
  </si>
  <si>
    <t>filiāles "Jelgava",  "Iecava", "Ziedkalne", "Lielbērze"</t>
  </si>
  <si>
    <t>Videonovērošanas sistēmas atjaunošana/izbūve (iekšējās, ārējās) 
5 filiālēs plānots uzstādīt 120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</si>
  <si>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"Rīgas Apsardzes Sabiedrība"</t>
  </si>
  <si>
    <t>VSAC"Kurzeme" filiāle "Aizvīķi"</t>
  </si>
  <si>
    <t>VSAC"Kurzeme" filiāle "Iļģi"</t>
  </si>
  <si>
    <t>VSAC"Kurzeme" filiāle "Veģi"</t>
  </si>
  <si>
    <t>VSAC"Kurzeme" filiāle "Dundaga"</t>
  </si>
  <si>
    <t>VSAC"Kurzeme" filiāle "Gudenieki"</t>
  </si>
  <si>
    <t>Automātiski bīdāmo vārtu izgatavošanas, piegāde un uzstādīšana</t>
  </si>
  <si>
    <t>SIA "Ripo International LTD "</t>
  </si>
  <si>
    <t>VSAC"Kurzeme" filiāles: "Dundaga"</t>
  </si>
  <si>
    <t>VSAC"Kurzeme" filiāle "Liepāja"</t>
  </si>
  <si>
    <t>Automātiskās virsmu dezinfekcijas iekārta</t>
  </si>
  <si>
    <t>SIA" AMRID"</t>
  </si>
  <si>
    <t>Dezinfekcijas lampas (baktericīdie recirkulātori) 
(filiālēm tiks iegādātas 7 lampas x vienas vienības izmaksas 404.14)</t>
  </si>
  <si>
    <t>VSAC"Kurzeme" filiāles: "Iļģi", "Veģi", "Dundaga", "Gudenieki", "Aizvīķi", "Liepāja"</t>
  </si>
  <si>
    <t>Izolatora telpu labiekārtošanai funkcionālās gultas 2 gab.</t>
  </si>
  <si>
    <t>SIA"Slaugivita:"</t>
  </si>
  <si>
    <t>Valsts sociālās aprūpes centru sniegto pakalpojumu kvalitātes uzlabošanai - infrastruktūras sakārtošanai un Covid - 19 infekcijas izplatības un masveida inficēšanās gadījumu novēršanai un klientu drošības risku mazināšanai un izdevumu, kas tika novirzīti   pretepidēmisko pasākumu saistībā ar Covid-19 izplatības mazināšanu, kompensēšanai;</t>
  </si>
  <si>
    <t>10.11.2020.</t>
  </si>
  <si>
    <t>Nr.663</t>
  </si>
  <si>
    <t>"Par apropriācijas pārdali neatliekamu pasākumu īstenošanai labklājības nozarē"</t>
  </si>
  <si>
    <t>https://likumi.lv/ta/id/318589-par-apropriacijas-pardali-neatliekamu-pasakumu-istenosanai-labklajibas-nozare</t>
  </si>
  <si>
    <t xml:space="preserve">VSAC Rīga </t>
  </si>
  <si>
    <t xml:space="preserve">Nodarbināto motivēšanai (novērtēšanas prēmiju izmaksām par darbu paaugstinātas intensitātes un slodzes apstākļos sasitībā ar epidemioloģiko prasību nodrošināšanau un Covid-19 infekcijas izplatības ierobežošanu) </t>
  </si>
  <si>
    <t>VSAC nodarbināto motivēšanai</t>
  </si>
  <si>
    <t xml:space="preserve">Aizsardzības līdzekļu krājumu papildināšanai Covid-19 infekcijas novēršanai </t>
  </si>
  <si>
    <t>Priekšauts LDPE 100. gab</t>
  </si>
  <si>
    <t>SIA Lillī</t>
  </si>
  <si>
    <t>VSACR filiālē Jugla</t>
  </si>
  <si>
    <t xml:space="preserve">Uzroči PE </t>
  </si>
  <si>
    <t>VSACR filiālē Teika</t>
  </si>
  <si>
    <t xml:space="preserve">Cepures apaļas </t>
  </si>
  <si>
    <t>Cimdi Vinila</t>
  </si>
  <si>
    <t>Medicīniskās cepures iepak.</t>
  </si>
  <si>
    <t>Ķirurģiskās maskas</t>
  </si>
  <si>
    <t>SIA Prāna Ko</t>
  </si>
  <si>
    <t>VSACR filiālē Pļavnieki</t>
  </si>
  <si>
    <t xml:space="preserve">Cimdi Vinila </t>
  </si>
  <si>
    <t>SIA Mediq Latvia</t>
  </si>
  <si>
    <t>VSACR filiālē Ezerkrasti 160</t>
  </si>
  <si>
    <t>VSACR filiālē Kalnciems</t>
  </si>
  <si>
    <t>Chemifarm dez. Līdzeklis 5 L</t>
  </si>
  <si>
    <t>SIA NMS Rīga</t>
  </si>
  <si>
    <t>VSACR filiālē Ezerkrasti 142</t>
  </si>
  <si>
    <t>Chemisept sez. Līdzeklis  1 L</t>
  </si>
  <si>
    <t>VSACR filiālē Rīga</t>
  </si>
  <si>
    <t>Bacticid dez. Līdzeklis  1 l</t>
  </si>
  <si>
    <t>Bacticid dez. Līdzeklis  5 l</t>
  </si>
  <si>
    <t xml:space="preserve">Chemisept dez. Līdzeklis 250ml. </t>
  </si>
  <si>
    <t>Chemisept dez. Līdzeklis 5 L.</t>
  </si>
  <si>
    <t>SIA Medilink</t>
  </si>
  <si>
    <t>Cimdi Vinila  iepak.</t>
  </si>
  <si>
    <t>Halāti medicīniskie</t>
  </si>
  <si>
    <t>Cimdi lateksa iepak.</t>
  </si>
  <si>
    <t>Kombinzons X-XL</t>
  </si>
  <si>
    <t>SIA DM Premium</t>
  </si>
  <si>
    <t>Maska respirators</t>
  </si>
  <si>
    <t>VSACR filiālē Ezerkarsti 142</t>
  </si>
  <si>
    <t>Halāts poliprop. XXL  iepak.</t>
  </si>
  <si>
    <t>Maska resporātors</t>
  </si>
  <si>
    <t>Halāts XL izmērs</t>
  </si>
  <si>
    <t>Halāts L izmērs</t>
  </si>
  <si>
    <t>Halāts poliprop. M/L  iepak.</t>
  </si>
  <si>
    <t>SIA Elvim</t>
  </si>
  <si>
    <t>Halāts poliprop. XL  iepak.</t>
  </si>
  <si>
    <t>Bahilas iepak</t>
  </si>
  <si>
    <t>Ķirurģiskā maska</t>
  </si>
  <si>
    <t>Cimdi Vinila iepak (M,L, XL izmērs) iepak.</t>
  </si>
  <si>
    <t>Cimdi Vinila iepak (L izmērs) iepak.</t>
  </si>
  <si>
    <t>Halāts poliprop. L  iepak.</t>
  </si>
  <si>
    <t>Ambulex Nitrila cimdi M (100)</t>
  </si>
  <si>
    <t>SIA TZMO Ltvija</t>
  </si>
  <si>
    <t>Ambulex nitrila cimdi M (100)</t>
  </si>
  <si>
    <t>SIA Tamro</t>
  </si>
  <si>
    <t>Cimdi Vinila iepak (M, L, XL izmērs)</t>
  </si>
  <si>
    <t>Maska ar gumijām</t>
  </si>
  <si>
    <t>SIA Magnum Medical</t>
  </si>
  <si>
    <t>Vinylex PF med.cimdi iepak</t>
  </si>
  <si>
    <t>Nytrilex Basic PF N 100 M</t>
  </si>
  <si>
    <t>Latex samytex Anatomic PFL 8,5</t>
  </si>
  <si>
    <t>Latex samytex Anatomic PFL 7,5</t>
  </si>
  <si>
    <t>Latex samytex Anatomic PFL 6,5</t>
  </si>
  <si>
    <t>Nitrilex basic PF N 100 XL</t>
  </si>
  <si>
    <t>Cimdi Vinila iepak (M,L, XL izmērs)</t>
  </si>
  <si>
    <t>Dezinfekcijas iekārtu iegādei Covid-19 pretepidēmijas pasākumu nodrošināšanai (4 gab.)</t>
  </si>
  <si>
    <t>Dezinfekcijas iekārtas</t>
  </si>
  <si>
    <t>Neatliekamu infrastruktūras sakārtošanas pasākumu īstenošanai</t>
  </si>
  <si>
    <t xml:space="preserve">Izdevumu kompensēšana īstenotajiem Covdi-19 pretepidēmijas pasākumiem- piemaksām par darbu īpašos apstākļos un papildus darbu, un dezinfekcijas līdzekļu un individuālo aizsardzības līdzekļu iegādei
</t>
  </si>
  <si>
    <t>Piemaksas par darbu īpašos apstākļos un par papildus darbu (10 darbiniekiem vidēji 15% apmērā) (10 darbinieki x vidējā mēnešalga 10 darbiniekiem 970,26 euro x vidējā piemaksa 15% apmērā x 24,09%)</t>
  </si>
  <si>
    <t>Dezinfekcijas līdzekļi, maskas</t>
  </si>
  <si>
    <t>Dez. Līdzekļi</t>
  </si>
  <si>
    <t>Maskas medicīnas</t>
  </si>
  <si>
    <t>SIA Rāna Co</t>
  </si>
  <si>
    <t>Cepures medicīnas</t>
  </si>
  <si>
    <t>Pretmikrobu paklājs grīdām (noplēšams)</t>
  </si>
  <si>
    <t>Cimdu iegāde</t>
  </si>
  <si>
    <t>Cimdi Nitrila iepak</t>
  </si>
  <si>
    <t>SIA Lilī</t>
  </si>
  <si>
    <t>VSAC Filiāles Jugla</t>
  </si>
  <si>
    <t>Cimdi Vinila iepak</t>
  </si>
  <si>
    <t>SIA Magnum medical</t>
  </si>
  <si>
    <t>Cimdi Lateksa iepak</t>
  </si>
  <si>
    <t>SIA TZMO latvia</t>
  </si>
  <si>
    <t>VSACR filiālē Ezerkrasti 142/160</t>
  </si>
  <si>
    <t>Cimdi lateksa iepak</t>
  </si>
  <si>
    <t>Digitālie termometri</t>
  </si>
  <si>
    <t>SIA Latvijas aptieka</t>
  </si>
  <si>
    <t>Krāvēju pakalpojumi</t>
  </si>
  <si>
    <t>SIA JK Movers</t>
  </si>
  <si>
    <t>Kombinezons vairākkārt lietojams bez kapuces XL</t>
  </si>
  <si>
    <t>Jelgava</t>
  </si>
  <si>
    <t>Salvetes dezinficējošas BACTICID WIPES 100gab./iep.</t>
  </si>
  <si>
    <t>Iecava</t>
  </si>
  <si>
    <t>Ķīši</t>
  </si>
  <si>
    <t>Ziedkalne</t>
  </si>
  <si>
    <t>Aizsargbrilles Foggy light</t>
  </si>
  <si>
    <t>Lielbērze</t>
  </si>
  <si>
    <t>Maska ķirurģiskā ar gumijām BM920 tips IIR</t>
  </si>
  <si>
    <t>Halāts vienreizlietojamais apmeklētājiem</t>
  </si>
  <si>
    <t>Bahilas neaustas 100gab./iep.</t>
  </si>
  <si>
    <t>Maska sejas ar ausu gumiju 50gab./iep.40iep./kompl.</t>
  </si>
  <si>
    <t>Maska sejas ar ausu gumiju 50gab/iep.40iep./kompl.</t>
  </si>
  <si>
    <t>Halāts vienreizlietojamais medicīniskais nesterils</t>
  </si>
  <si>
    <t>Cimdi nitrila M nesterili bez pūdera 100gab./iep.</t>
  </si>
  <si>
    <t>Cimdi nitrila L nesterili bez pūdera 100gab./iep.</t>
  </si>
  <si>
    <t>Cimdi nitrila XL nesterili bez pūdera 100gab./iep.</t>
  </si>
  <si>
    <t>Cimdi nitrila nesterili bez pūdera S izmērs 100gab./iep.</t>
  </si>
  <si>
    <t>Cimdi nitrila nesterili bez pūdera M izmērs 100gab./iep.</t>
  </si>
  <si>
    <t>Cimdi nitrila nesterili bez pūdera L izmērs 100gab./iep.</t>
  </si>
  <si>
    <t>Cimdi nitrila nesterili bez pūdera XL izmērs 100gab./iep.</t>
  </si>
  <si>
    <t>Kombinezons ar kapuci vairākkārtēji lietojams</t>
  </si>
  <si>
    <t>VSAC Zemgale Filiāle Jelgava</t>
  </si>
  <si>
    <t>Maisi atkritumu 30l 25gab./rullī</t>
  </si>
  <si>
    <t>Officeday Latvia, SIA</t>
  </si>
  <si>
    <t>Palags kušetei vienreizlietojams 75x210cm</t>
  </si>
  <si>
    <t>Cimdi nitrila M N100</t>
  </si>
  <si>
    <t>VSAC Zemgale Filiāle Iecava</t>
  </si>
  <si>
    <t>Cimdi nitrila X L N100</t>
  </si>
  <si>
    <t>Cimdi nitrila bez pūdera M 100gab./iep.</t>
  </si>
  <si>
    <t>Cimdi nitrila bez pūdera S 100gab./iep.</t>
  </si>
  <si>
    <t>Cimdi nitrila bez pūdera L 100gab./iep.</t>
  </si>
  <si>
    <t>VSAC Zemgale Filiāle Ķīši</t>
  </si>
  <si>
    <t>Cimdi nitrila nepūderēti M 100gab./iep.</t>
  </si>
  <si>
    <t>VSAC Zemgale Filiāle Ziedkalne</t>
  </si>
  <si>
    <t>Cimdi lateksa nepūderēti nesterili M 100gab./iep.</t>
  </si>
  <si>
    <t>DM Premium SIA</t>
  </si>
  <si>
    <t>Filiāle"Gudenieki"</t>
  </si>
  <si>
    <t>Filiāle"Iļģi"</t>
  </si>
  <si>
    <t>Cimdi medicīniskie</t>
  </si>
  <si>
    <t>Priekšāuti politilēna</t>
  </si>
  <si>
    <t>Filiāle"Dundaga"</t>
  </si>
  <si>
    <t>Uzroči</t>
  </si>
  <si>
    <t>Cepures medicīniskās</t>
  </si>
  <si>
    <t>Sejas maskas</t>
  </si>
  <si>
    <t>Magnum Medical SIA</t>
  </si>
  <si>
    <t>Filiāle"Aizvīķi"</t>
  </si>
  <si>
    <t>NM Rīga SIA</t>
  </si>
  <si>
    <t>Dezinfekcijas līdzeklis instrumentiem</t>
  </si>
  <si>
    <t>Prāna KO SIA</t>
  </si>
  <si>
    <t>UAB "Barameda"</t>
  </si>
  <si>
    <t>Antibakteriālās ziepes</t>
  </si>
  <si>
    <t>BG SIA</t>
  </si>
  <si>
    <t>Dezinfekcijas līdzeklis rokām</t>
  </si>
  <si>
    <t>Dezinfekcijas līdzeklis virsmām</t>
  </si>
  <si>
    <t>Rolling SIA</t>
  </si>
  <si>
    <t>Filiāle"Liepāja"</t>
  </si>
  <si>
    <t>Termomentrs bezkontakta</t>
  </si>
  <si>
    <t>Cepures medicīniskas</t>
  </si>
  <si>
    <t>Tamro SIA</t>
  </si>
  <si>
    <t xml:space="preserve">VSAC Filiāles </t>
  </si>
  <si>
    <t>Vaidoma SIA</t>
  </si>
  <si>
    <t>Medicīnas preces (cimdi, medicīnas halāti, bahilas)</t>
  </si>
  <si>
    <t>Prāna Ko SIA</t>
  </si>
  <si>
    <t>TZMO SIA</t>
  </si>
  <si>
    <t>Filiāle"liepāja"</t>
  </si>
  <si>
    <t>Aizsargpārvalki medinīciskie</t>
  </si>
  <si>
    <t>Arbor Medical SIA</t>
  </si>
  <si>
    <t>Piksta pulsa oksimetrs</t>
  </si>
  <si>
    <t>Remidine SIA</t>
  </si>
  <si>
    <t>VSAC Filiāles</t>
  </si>
  <si>
    <t>Saimniecības preces (dezinfekcijas līdzekļi, roku, virsmu dezinfekcijai)</t>
  </si>
  <si>
    <t>Roku salvetes</t>
  </si>
  <si>
    <t>A.G.A.LTD SIA</t>
  </si>
  <si>
    <t>Dezinfekcijas līdzekļu iegāde</t>
  </si>
  <si>
    <t>Cimdi nesterili</t>
  </si>
  <si>
    <t>B.Braun Medical SIA</t>
  </si>
  <si>
    <t>Antibakteriālas ziepes</t>
  </si>
  <si>
    <t>OfficeDay SIA</t>
  </si>
  <si>
    <t>Roku Salvetes</t>
  </si>
  <si>
    <t>Selding SIA</t>
  </si>
  <si>
    <t>Halāti vienreizlietojamie L/XL</t>
  </si>
  <si>
    <t>Filiāle"Valka"</t>
  </si>
  <si>
    <t>Halāti vienreizlietojamie M/L</t>
  </si>
  <si>
    <t>Filiāle"Rūja"</t>
  </si>
  <si>
    <t>Filiāle"Ropaži"</t>
  </si>
  <si>
    <t>Halāti vienreizlietojamie XL</t>
  </si>
  <si>
    <t>Halāti vienreizlietojamie L</t>
  </si>
  <si>
    <t>Halāti vienreizlietojamie M</t>
  </si>
  <si>
    <t>Halāti vienreizlietojamie XXL</t>
  </si>
  <si>
    <t>Cimdi medicīniskie (sterili)</t>
  </si>
  <si>
    <t>Cimdi medicīniskie (nesterili)</t>
  </si>
  <si>
    <t>Maskas ķirurģiskās</t>
  </si>
  <si>
    <t xml:space="preserve">Dezinfekcijas līdzeklis rokām </t>
  </si>
  <si>
    <t>Dezinfekcijas salvetes virsmu apstrādei</t>
  </si>
  <si>
    <t>Chemi Pharm Latvia SIA</t>
  </si>
  <si>
    <t xml:space="preserve">Dezinfekcijas līdzeklis virsmām </t>
  </si>
  <si>
    <t>Filiāle "Mēmele"</t>
  </si>
  <si>
    <t>Filiāle "Kalupe"</t>
  </si>
  <si>
    <t>Filiāle "Krastiņi"</t>
  </si>
  <si>
    <t>Filiāle "Kalkūni"</t>
  </si>
  <si>
    <t>Filiāle "Litene"</t>
  </si>
  <si>
    <t>TZMO Latvia SIA</t>
  </si>
  <si>
    <t>Aizsargbriļļu iegāde</t>
  </si>
  <si>
    <t>Dezinfekcijas līdzekļi rokām un virsmām</t>
  </si>
  <si>
    <t>Halāti(aizsardzības)</t>
  </si>
  <si>
    <t>Dezinfekcijas līdzekļi (dezinfekcijas iekārtām)</t>
  </si>
  <si>
    <t>AMRID SIA</t>
  </si>
  <si>
    <t>Dezinfekcijas iekārtu iegādei Covid-19 pretepidēmijas pasākumu nodrošināšanai (2 gab.)</t>
  </si>
  <si>
    <t>VSAC Latgale Filiāles</t>
  </si>
  <si>
    <t>Kid - Man Latvia SIA</t>
  </si>
  <si>
    <t>Filiāle "Kalkūni""</t>
  </si>
  <si>
    <t>Filiāle "Litene", "Krastiņi"</t>
  </si>
  <si>
    <t>Medicīnisko halātu iegāde</t>
  </si>
  <si>
    <t>18. Labklājības ministrija/ Sociālās inetgrācijas valsts aģentūra</t>
  </si>
  <si>
    <t>KOPĀ 05.37.00. Sociālās integrācijas valsts aģentūras administrēšanas un profesionālās un sociālās rehabilitācijas pakalpojumu nodrošināšana</t>
  </si>
  <si>
    <t>Covid-19 izplatības un masveida inficēšanās gadījumu novēršanas un saslimšanas risku mazināšanas nodrošināšanai (izdevumu kompensēšanai), materiāltehniskās bāzes atjaunošanai un infrastruktūras sakārtošanai</t>
  </si>
  <si>
    <t>Covid-19 izplatības un masveida inficēšanās gadījumu novēršanas un saslimšanas risku mazināšanas nodrošināšanai (izdevumu kompensēšanai)</t>
  </si>
  <si>
    <t>Aizsargbrilles (gab)</t>
  </si>
  <si>
    <t>Arbor Medical Korporācija SIA</t>
  </si>
  <si>
    <t>SIVA</t>
  </si>
  <si>
    <t>Pieres infrasarkano divstaru termometrs (gab)</t>
  </si>
  <si>
    <t>Panpharmacy SIA</t>
  </si>
  <si>
    <t>Halāts  sterils (gab)</t>
  </si>
  <si>
    <t>Tukuma Straume AS</t>
  </si>
  <si>
    <t>Kombinzons (gab)</t>
  </si>
  <si>
    <t>Cita santehnika SIA</t>
  </si>
  <si>
    <t>Priekšauti (gab)</t>
  </si>
  <si>
    <t>Kombinzons ar rāvējslēdzēju un kapuci (gab)</t>
  </si>
  <si>
    <t>Cimdi nesterili (gab)</t>
  </si>
  <si>
    <t>Dezinfekcijas līdzekļi Chenicept Hand -100ml</t>
  </si>
  <si>
    <t>Dezinfekcijas līdzekļi Bacticid  12% -L</t>
  </si>
  <si>
    <t>Dezinfekcijas līdzekļi Chenicept Hand -L</t>
  </si>
  <si>
    <t>Dezinfekcijas līdzekļi satatīvs (gab)</t>
  </si>
  <si>
    <t>Jūrmalas mežaparki SIA</t>
  </si>
  <si>
    <t>Dezinfekcijas salvetes Bacticid  N100</t>
  </si>
  <si>
    <t>Pulverizators šķidruma izsmidzināšnai (gab)</t>
  </si>
  <si>
    <t>Letes aizsargstiklu iegāde ar montāžu (gab)</t>
  </si>
  <si>
    <t>SINGLE MALT SIA</t>
  </si>
  <si>
    <t>Pedālspainis (gab)</t>
  </si>
  <si>
    <t>Uzlīme- ievēro  distanci(gab)</t>
  </si>
  <si>
    <t>Uzlīme- esi uzmanīgs(gab)</t>
  </si>
  <si>
    <t>Norobežojošā lenta(gab)</t>
  </si>
  <si>
    <t>Tirdzniecības nams Kurši SIA</t>
  </si>
  <si>
    <t>Aizveramie maisiņi COVID analīzēm (gab)</t>
  </si>
  <si>
    <t>Multipack, SIA</t>
  </si>
  <si>
    <t>Sejas aizsargvairogmaskas (Vizieri) (gab)</t>
  </si>
  <si>
    <t>TipOff SIA</t>
  </si>
  <si>
    <t>Sejas aizsargvairogmaskas (Vizieri)(gab)</t>
  </si>
  <si>
    <t>Maska sienama 3-kartas (gab)</t>
  </si>
  <si>
    <t>Maska respirators ar vārstu( augstākā filtrācijas pakāpe)(gab)</t>
  </si>
  <si>
    <t>Maska ar gumiju(gab)</t>
  </si>
  <si>
    <t>Maska respirators (gab)</t>
  </si>
  <si>
    <t>Materiāltehniskās bāzes nodrošināšanai (sociālās rehabilitācijas un profesionālās rehabilitācijas pakalpojuma kvalitātes uzlabošanai)</t>
  </si>
  <si>
    <t>2 termokameru iegāde</t>
  </si>
  <si>
    <t xml:space="preserve"> termokameru iegāde  (gab)</t>
  </si>
  <si>
    <t>bezkontakta termometri (gab)</t>
  </si>
  <si>
    <t>3 projektoru iegāde mācību procesa nodrošināšanai</t>
  </si>
  <si>
    <t>projektoru iegāde  (iepirkuma rezultāts) (gab)</t>
  </si>
  <si>
    <t>TelCom SIA</t>
  </si>
  <si>
    <t>Par 2020.gada decembri (piemaksa 32 personām)</t>
  </si>
  <si>
    <t>Par 2020.gada decembri (piemaksa 35 personām)</t>
  </si>
  <si>
    <t>Par 2020.gada decembri (piemaksa 15 personām)</t>
  </si>
  <si>
    <t>Par 2020.gada decembri (piemaksa 26  personām)</t>
  </si>
  <si>
    <t xml:space="preserve">Par 2020.gada decembri (104 personām -25% apmērā no mēnešalgas, 215 personām -50% apmērā no mēnešalgas) </t>
  </si>
  <si>
    <t>Par 2020.gada decembri (117 personām -50% apmērā no mēnešalgas)</t>
  </si>
  <si>
    <t>Par 2021.gada  janvāri (93 personām -25% apmērā no mēnešalgas, 74 personām -50% apmērā no mēnešalgas)</t>
  </si>
  <si>
    <t xml:space="preserve">Par 2021.gada  janvāri (89 personām -25% apmērā no mēnešalgas, 60 personām -50% apmērā no mēnešalgas) </t>
  </si>
  <si>
    <t>Par 2021.gada  janvāri (222 personām -50% apmērā no mēnešalgas)</t>
  </si>
  <si>
    <t>2020.gada decembris: Personu skaits,  kurām izmaksāta piemaksa atbilstoši CIIP likuma 47. panta (3) daļai, kopā 468 personas, 21 pašvaldībās, 25 institūcijās (decembrī vidējais piemakasas apmērs, neieskaitot DD VSAOI 130,04 euro)</t>
  </si>
  <si>
    <t>Par 2021.gada  janvāri (59 personām -25% apmērā no mēnešalgas, 86 personām -50% apmērā no mēnešalgas)</t>
  </si>
  <si>
    <t>Par 2021.gada janvāri (piemaksa 38 personām)</t>
  </si>
  <si>
    <t>Par 2021.gada janvāri (piemaksa 26 personām)</t>
  </si>
  <si>
    <t>Par 2021.gada janvāri (piemaksa 13 personām)</t>
  </si>
  <si>
    <t>Par 2021.gada janvāri (piemaksa 18 personām)</t>
  </si>
  <si>
    <t>Par 2021.gada janvāri (piemaksa 23 personām)</t>
  </si>
  <si>
    <t>2021.gada janvāris: Personu skaits,  kurām izmaksāta piemaksa atbilstoši CIIP likuma 47. panta (3) daļai, kopā 852 personas, 41 pašvaldībā, 51 institūcijā (janvārī vidējais piemakasas apmērs, neieskaitot DD VSAOI 162.66 euro)</t>
  </si>
  <si>
    <t>VSIA “Slimnīca “Ģintermuiža”” (atkarīgie bērni)</t>
  </si>
  <si>
    <t>Par 2021.gada janvāri (piemaksa 5 personām)</t>
  </si>
  <si>
    <r>
      <t xml:space="preserve">VSAC Rīga </t>
    </r>
    <r>
      <rPr>
        <sz val="10"/>
        <rFont val="Times New Roman"/>
        <family val="1"/>
        <charset val="186"/>
      </rPr>
      <t>Ilgstošas sociālās rehanilitācijas pakalpojums</t>
    </r>
  </si>
  <si>
    <r>
      <t xml:space="preserve">VSAC Kurzeme </t>
    </r>
    <r>
      <rPr>
        <sz val="10"/>
        <rFont val="Times New Roman"/>
        <family val="1"/>
        <charset val="186"/>
      </rPr>
      <t>Ilgstošas sociālās rehanilitācijas pakalpojums</t>
    </r>
  </si>
  <si>
    <r>
      <t xml:space="preserve">VSAC Zemgale </t>
    </r>
    <r>
      <rPr>
        <sz val="10"/>
        <rFont val="Times New Roman"/>
        <family val="1"/>
        <charset val="186"/>
      </rPr>
      <t>Ilgstošas sociālās rehanilitācijas pakalpojums</t>
    </r>
  </si>
  <si>
    <r>
      <t xml:space="preserve">VSAC Latgale </t>
    </r>
    <r>
      <rPr>
        <sz val="10"/>
        <rFont val="Times New Roman"/>
        <family val="1"/>
        <charset val="186"/>
      </rPr>
      <t>Ilgstošas sociālās rehanilitācijas pakalpojums</t>
    </r>
  </si>
  <si>
    <r>
      <t>VSIA “Daugavpils psihoneiroloģiskā slimnīca”</t>
    </r>
    <r>
      <rPr>
        <sz val="10"/>
        <rFont val="Times New Roman"/>
        <family val="1"/>
        <charset val="186"/>
      </rPr>
      <t xml:space="preserve"> Ilgstošas sociālās rehanilitācijas pakalpojums</t>
    </r>
  </si>
  <si>
    <r>
      <t xml:space="preserve">VSIA “Slimnīca “Ģintermuiža”” </t>
    </r>
    <r>
      <rPr>
        <sz val="10"/>
        <rFont val="Times New Roman"/>
        <family val="1"/>
        <charset val="186"/>
      </rPr>
      <t>Ilgstošas sociālās rehanilitācijas pakalpojums</t>
    </r>
  </si>
  <si>
    <r>
      <t xml:space="preserve">Pašvaldības sabiedrība ar ierobežotu atbildību „Veselības un sociālās aprūpes centrs - Sloka” </t>
    </r>
    <r>
      <rPr>
        <sz val="10"/>
        <rFont val="Times New Roman"/>
        <family val="1"/>
        <charset val="186"/>
      </rPr>
      <t>Ilgstošas sociālās rehanilitācijas pakalpojums</t>
    </r>
  </si>
  <si>
    <r>
      <t>Daugavpils novada pašvaldības Sociālo pakalpojumu centrs „Pīlādzis”</t>
    </r>
    <r>
      <rPr>
        <sz val="10"/>
        <rFont val="Times New Roman"/>
        <family val="1"/>
        <charset val="186"/>
      </rPr>
      <t xml:space="preserve"> Ilgstošas sociālās rehanilitācijas pakalpojums</t>
    </r>
  </si>
  <si>
    <r>
      <t xml:space="preserve">SIA „Veselības centrs Ilūkste”  </t>
    </r>
    <r>
      <rPr>
        <sz val="10"/>
        <rFont val="Times New Roman"/>
        <family val="1"/>
        <charset val="186"/>
      </rPr>
      <t>Ilgstošas sociālās rehanilitācijas pakalpojums</t>
    </r>
  </si>
  <si>
    <t>Par 2021.gada  februāri (13 personām -25% apmērā no mēnešalgas, 61 personām -50% apmērā no mēnešalgas)</t>
  </si>
  <si>
    <t>Par 2021.gada  februāri (91 personām -25% apmērā no mēnešalgas, 69 personām -50% apmērā no mēnešalgas)</t>
  </si>
  <si>
    <t>2021.gada februāris: Personu skaits,  kurām izmaksāta piemaksa atbilstoši CIIP likuma 47. panta (3) daļai, kopā 13 personas, 2 pašvaldībā, 2 institūcijās (janvārī vidējais piemakasas apmērs, neieskaitot DD VSAOI 113.29 euro)</t>
  </si>
  <si>
    <t>vidēji mēnesī</t>
  </si>
  <si>
    <t>Unikālais pašvaldību skaits pārskata periodā 45</t>
  </si>
  <si>
    <r>
      <t>Izlietots</t>
    </r>
    <r>
      <rPr>
        <b/>
        <sz val="11"/>
        <color rgb="FF00B050"/>
        <rFont val="Times New Roman"/>
        <family val="1"/>
        <charset val="186"/>
      </rPr>
      <t xml:space="preserve"> </t>
    </r>
    <r>
      <rPr>
        <b/>
        <u/>
        <sz val="11"/>
        <color rgb="FF00B050"/>
        <rFont val="Times New Roman"/>
        <family val="1"/>
        <charset val="186"/>
      </rPr>
      <t>uz 07.03.2021.</t>
    </r>
  </si>
  <si>
    <t>institūcijām, kurās sociālos pakalpojumus sniedz pašvaldības dibināts sociālo pakalpojumu sniedzējs vai pakalpojumu sniedzējs, kuram noslēgts līgums ar pašvaldību par minēto pakalpojumu sniegšanu (50 % apmērā no pašvaldību faktiskajiem papildu izdevumiem)</t>
  </si>
  <si>
    <t>valsts dibinātam sociālo pakalpojumu sniedzējam vai tādam pakalpojumu sniedzējam, kuram ir noslēgts līgums ar Labklājības ministriju par sociālo pakalpojumu sniegšanu (100 % apmērā no institūcijas faktiskajiem papildu izdevumiem)</t>
  </si>
  <si>
    <t>https://likumi.lv/ta/id/320979-par-finansu-lidzeklu-pieskirsanu-no-valsts-budzeta-programmas-lidzekli-neparedzetiem-gadijumiem</t>
  </si>
  <si>
    <t>12.02.2021.</t>
  </si>
  <si>
    <t>Nr.83</t>
  </si>
  <si>
    <t>11.01.2021.</t>
  </si>
  <si>
    <r>
      <rPr>
        <b/>
        <sz val="11"/>
        <rFont val="Times New Roman"/>
        <family val="1"/>
        <charset val="186"/>
      </rPr>
      <t>Individuālo aizsarglīdzekļu un dezinfekcijas līdzekļu kompensēšana SAC</t>
    </r>
    <r>
      <rPr>
        <sz val="11"/>
        <rFont val="Times New Roman"/>
        <family val="1"/>
        <charset val="186"/>
      </rPr>
      <t xml:space="preserve">  - lai no 2021. gada 1. janvāra līdz 2021. gada 31. martam institūcijās, kurās sociālos pakalpojumus ar izmitināšanu sniedz pašvaldības vai valsts dibināts sociālo pakalpojumu sniedzējs vai pakalpojumu sniedzējs, kuram ir noslēgts līgums ar pašvaldību vai valsti par minēto pakalpojumu sniegšanu, segtu izdevumus par individuālajiem aizsarglīdzekļiem un dezinfekcijas līdzekļiem, kas iegādāti Covid-19 infekcijas ierobežošanas pasākumiem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</si>
</sst>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4" x14ac:knownFonts="1">
    <font>
      <sz val="11"/>
      <color theme="1"/>
      <name val="Calibri"/>
      <family val="2"/>
      <charset val="186"/>
      <scheme val="minor"/>
    </font>
    <font>
      <sz val="10"/>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1"/>
      <color indexed="8"/>
      <name val="Calibri"/>
      <family val="2"/>
      <charset val="186"/>
    </font>
    <font>
      <u/>
      <sz val="11"/>
      <color theme="10"/>
      <name val="Calibri"/>
      <family val="2"/>
      <charset val="186"/>
      <scheme val="minor"/>
    </font>
    <font>
      <b/>
      <sz val="10"/>
      <name val="Times New Roman"/>
      <family val="1"/>
      <charset val="186"/>
    </font>
    <font>
      <i/>
      <sz val="10"/>
      <name val="Times New Roman"/>
      <family val="1"/>
      <charset val="186"/>
    </font>
    <font>
      <sz val="11"/>
      <color theme="1"/>
      <name val="Calibri"/>
      <family val="2"/>
      <charset val="186"/>
      <scheme val="minor"/>
    </font>
    <font>
      <b/>
      <u/>
      <sz val="11"/>
      <color rgb="FF00B050"/>
      <name val="Times New Roman"/>
      <family val="1"/>
      <charset val="186"/>
    </font>
    <font>
      <sz val="11"/>
      <name val="Calibri"/>
      <family val="2"/>
      <charset val="186"/>
      <scheme val="minor"/>
    </font>
    <font>
      <u/>
      <sz val="11"/>
      <name val="Calibri"/>
      <family val="2"/>
      <charset val="186"/>
      <scheme val="minor"/>
    </font>
    <font>
      <b/>
      <i/>
      <sz val="10"/>
      <name val="Times New Roman"/>
      <family val="1"/>
      <charset val="186"/>
    </font>
    <font>
      <b/>
      <i/>
      <sz val="11"/>
      <name val="Times New Roman"/>
      <family val="1"/>
      <charset val="186"/>
    </font>
    <font>
      <i/>
      <sz val="11"/>
      <name val="Times New Roman"/>
      <family val="1"/>
      <charset val="186"/>
    </font>
    <font>
      <i/>
      <sz val="11"/>
      <name val="Calibri"/>
      <family val="2"/>
      <charset val="186"/>
      <scheme val="minor"/>
    </font>
    <font>
      <sz val="16"/>
      <name val="Times New Roman"/>
      <family val="1"/>
      <charset val="186"/>
    </font>
    <font>
      <i/>
      <sz val="16"/>
      <name val="Times New Roman"/>
      <family val="1"/>
      <charset val="186"/>
    </font>
    <font>
      <i/>
      <sz val="10"/>
      <name val="Calibri"/>
      <family val="2"/>
      <charset val="186"/>
      <scheme val="minor"/>
    </font>
    <font>
      <b/>
      <sz val="11"/>
      <color rgb="FF00B050"/>
      <name val="Times New Roman"/>
      <family val="1"/>
      <charset val="186"/>
    </font>
    <font>
      <i/>
      <sz val="10"/>
      <color rgb="FFFF0000"/>
      <name val="Times New Roman"/>
      <family val="1"/>
      <charset val="186"/>
    </font>
    <font>
      <sz val="11"/>
      <color indexed="8"/>
      <name val="Calibri"/>
      <family val="2"/>
    </font>
    <font>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6">
    <xf numFmtId="0" fontId="0" fillId="0" borderId="0"/>
    <xf numFmtId="0" fontId="5"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2" fillId="0" borderId="0"/>
    <xf numFmtId="0" fontId="23" fillId="0" borderId="0"/>
  </cellStyleXfs>
  <cellXfs count="169">
    <xf numFmtId="0" fontId="0" fillId="0" borderId="0" xfId="0"/>
    <xf numFmtId="0" fontId="1" fillId="0" borderId="1"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Fill="1" applyBorder="1" applyAlignment="1">
      <alignment horizontal="center" vertical="center" wrapText="1" shrinkToFit="1"/>
    </xf>
    <xf numFmtId="0" fontId="7" fillId="0" borderId="1" xfId="0" applyFont="1" applyFill="1" applyBorder="1" applyAlignment="1">
      <alignment vertical="center" wrapText="1"/>
    </xf>
    <xf numFmtId="4" fontId="7"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2" fillId="0" borderId="1" xfId="2" applyFont="1" applyFill="1" applyBorder="1" applyAlignment="1">
      <alignment horizontal="center" vertical="center" wrapText="1"/>
    </xf>
    <xf numFmtId="0" fontId="4" fillId="0" borderId="1" xfId="0" applyFont="1" applyBorder="1" applyAlignment="1">
      <alignment wrapText="1"/>
    </xf>
    <xf numFmtId="0" fontId="14" fillId="5" borderId="1" xfId="0" applyFont="1" applyFill="1" applyBorder="1" applyAlignment="1">
      <alignment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top" wrapText="1"/>
    </xf>
    <xf numFmtId="4" fontId="1" fillId="0" borderId="0" xfId="0" applyNumberFormat="1" applyFont="1" applyBorder="1" applyAlignment="1">
      <alignment horizontal="right" wrapText="1"/>
    </xf>
    <xf numFmtId="4" fontId="3" fillId="0" borderId="1" xfId="0" applyNumberFormat="1" applyFont="1" applyFill="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wrapText="1"/>
    </xf>
    <xf numFmtId="0" fontId="13" fillId="5" borderId="1" xfId="0" applyFont="1" applyFill="1" applyBorder="1" applyAlignment="1">
      <alignment wrapText="1"/>
    </xf>
    <xf numFmtId="4" fontId="14" fillId="5" borderId="1" xfId="0" applyNumberFormat="1" applyFont="1" applyFill="1" applyBorder="1" applyAlignment="1">
      <alignment horizontal="right" wrapText="1"/>
    </xf>
    <xf numFmtId="0" fontId="14" fillId="5" borderId="1" xfId="0" applyFont="1" applyFill="1" applyBorder="1" applyAlignment="1">
      <alignment horizontal="center" wrapText="1"/>
    </xf>
    <xf numFmtId="0" fontId="15" fillId="0" borderId="0" xfId="0" applyFont="1" applyAlignment="1">
      <alignment wrapText="1"/>
    </xf>
    <xf numFmtId="0" fontId="7" fillId="3" borderId="1" xfId="0" applyFont="1" applyFill="1" applyBorder="1" applyAlignment="1">
      <alignment wrapText="1"/>
    </xf>
    <xf numFmtId="0" fontId="7" fillId="3" borderId="1" xfId="0" applyFont="1" applyFill="1" applyBorder="1" applyAlignment="1">
      <alignment horizontal="center" wrapText="1"/>
    </xf>
    <xf numFmtId="4" fontId="4" fillId="0" borderId="0" xfId="0" applyNumberFormat="1" applyFont="1" applyAlignment="1">
      <alignment horizontal="right" wrapText="1"/>
    </xf>
    <xf numFmtId="0" fontId="8" fillId="0" borderId="1" xfId="0" applyFont="1" applyFill="1" applyBorder="1" applyAlignment="1">
      <alignment vertical="center" wrapText="1"/>
    </xf>
    <xf numFmtId="0" fontId="8" fillId="0" borderId="0" xfId="0" applyFont="1" applyAlignment="1">
      <alignment wrapText="1"/>
    </xf>
    <xf numFmtId="4" fontId="7" fillId="3" borderId="1" xfId="0" applyNumberFormat="1" applyFont="1" applyFill="1" applyBorder="1" applyAlignment="1">
      <alignment horizontal="right" wrapText="1"/>
    </xf>
    <xf numFmtId="0" fontId="8" fillId="4" borderId="1" xfId="0" applyFont="1" applyFill="1" applyBorder="1" applyAlignment="1">
      <alignment horizontal="center" wrapText="1"/>
    </xf>
    <xf numFmtId="0" fontId="7" fillId="0" borderId="0" xfId="0" applyFont="1" applyAlignment="1">
      <alignment wrapText="1"/>
    </xf>
    <xf numFmtId="4" fontId="8" fillId="4" borderId="1" xfId="0" applyNumberFormat="1" applyFont="1" applyFill="1" applyBorder="1" applyAlignment="1">
      <alignment horizontal="right" vertical="center"/>
    </xf>
    <xf numFmtId="4" fontId="8" fillId="4" borderId="1" xfId="0" applyNumberFormat="1" applyFont="1" applyFill="1" applyBorder="1" applyAlignment="1">
      <alignment horizontal="center" vertical="center"/>
    </xf>
    <xf numFmtId="0" fontId="7" fillId="4" borderId="1" xfId="0" applyFont="1" applyFill="1" applyBorder="1" applyAlignment="1">
      <alignment horizontal="left" wrapText="1"/>
    </xf>
    <xf numFmtId="0" fontId="7" fillId="4" borderId="1" xfId="0" applyFont="1" applyFill="1" applyBorder="1" applyAlignment="1">
      <alignment horizontal="center" wrapText="1"/>
    </xf>
    <xf numFmtId="4" fontId="7" fillId="4"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xf>
    <xf numFmtId="0" fontId="8" fillId="4" borderId="1" xfId="0" applyFont="1" applyFill="1" applyBorder="1" applyAlignment="1">
      <alignment horizontal="right" wrapText="1"/>
    </xf>
    <xf numFmtId="4" fontId="8" fillId="4" borderId="1" xfId="0" applyNumberFormat="1" applyFont="1" applyFill="1" applyBorder="1" applyAlignment="1">
      <alignment horizontal="left" vertical="center"/>
    </xf>
    <xf numFmtId="4" fontId="8" fillId="4" borderId="1" xfId="0" applyNumberFormat="1" applyFont="1" applyFill="1" applyBorder="1" applyAlignment="1">
      <alignment horizontal="justify" vertical="center" wrapText="1"/>
    </xf>
    <xf numFmtId="43" fontId="7" fillId="4" borderId="1" xfId="143" applyFont="1" applyFill="1" applyBorder="1" applyAlignment="1">
      <alignment horizontal="right" vertical="center"/>
    </xf>
    <xf numFmtId="0" fontId="7" fillId="4" borderId="0" xfId="0" applyFont="1" applyFill="1" applyAlignment="1">
      <alignment wrapText="1"/>
    </xf>
    <xf numFmtId="0" fontId="16" fillId="0" borderId="0" xfId="0" applyFont="1" applyFill="1"/>
    <xf numFmtId="0" fontId="8" fillId="4" borderId="2" xfId="0" applyFont="1" applyFill="1" applyBorder="1" applyAlignment="1">
      <alignment horizontal="right" wrapText="1"/>
    </xf>
    <xf numFmtId="0" fontId="8" fillId="4" borderId="2" xfId="0" applyFont="1" applyFill="1" applyBorder="1" applyAlignment="1">
      <alignment horizontal="center" wrapText="1"/>
    </xf>
    <xf numFmtId="4" fontId="8" fillId="4" borderId="2" xfId="0" applyNumberFormat="1" applyFont="1" applyFill="1" applyBorder="1" applyAlignment="1">
      <alignment horizontal="right" vertical="center"/>
    </xf>
    <xf numFmtId="4" fontId="8" fillId="4" borderId="2" xfId="0" applyNumberFormat="1" applyFont="1" applyFill="1" applyBorder="1" applyAlignment="1">
      <alignment horizontal="justify" vertical="center" wrapText="1"/>
    </xf>
    <xf numFmtId="0" fontId="16" fillId="0" borderId="0" xfId="0" applyFont="1" applyFill="1" applyBorder="1"/>
    <xf numFmtId="0" fontId="8" fillId="0" borderId="1" xfId="0" applyFont="1" applyFill="1" applyBorder="1" applyAlignment="1">
      <alignment horizontal="right" wrapText="1"/>
    </xf>
    <xf numFmtId="4" fontId="7" fillId="3"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wrapText="1"/>
    </xf>
    <xf numFmtId="49" fontId="8" fillId="0" borderId="1" xfId="0" applyNumberFormat="1" applyFont="1" applyBorder="1" applyAlignment="1">
      <alignment horizontal="right"/>
    </xf>
    <xf numFmtId="0" fontId="7" fillId="0" borderId="0" xfId="0" applyFont="1" applyAlignment="1">
      <alignment horizontal="center" wrapText="1"/>
    </xf>
    <xf numFmtId="4" fontId="1" fillId="4" borderId="1" xfId="0" applyNumberFormat="1" applyFont="1" applyFill="1" applyBorder="1" applyAlignment="1">
      <alignment horizontal="right" vertical="center"/>
    </xf>
    <xf numFmtId="4"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0" borderId="1" xfId="0" applyFont="1" applyBorder="1" applyAlignment="1">
      <alignment horizontal="left" wrapText="1"/>
    </xf>
    <xf numFmtId="0" fontId="8" fillId="0" borderId="1" xfId="0" applyFont="1" applyBorder="1" applyAlignment="1">
      <alignment horizontal="right" wrapText="1"/>
    </xf>
    <xf numFmtId="0" fontId="8" fillId="4" borderId="0" xfId="0" applyFont="1" applyFill="1" applyAlignment="1">
      <alignment wrapText="1"/>
    </xf>
    <xf numFmtId="0" fontId="7" fillId="0" borderId="1" xfId="0" applyFont="1" applyBorder="1" applyAlignment="1">
      <alignment horizontal="left"/>
    </xf>
    <xf numFmtId="0" fontId="8" fillId="4" borderId="1" xfId="0" applyFont="1" applyFill="1" applyBorder="1" applyAlignment="1">
      <alignment horizontal="right"/>
    </xf>
    <xf numFmtId="0" fontId="7" fillId="4" borderId="1" xfId="0" applyFont="1" applyFill="1" applyBorder="1" applyAlignment="1">
      <alignment horizontal="left"/>
    </xf>
    <xf numFmtId="4" fontId="7" fillId="4" borderId="1" xfId="0" applyNumberFormat="1" applyFont="1" applyFill="1" applyBorder="1" applyAlignment="1">
      <alignment horizontal="justify" vertical="center" wrapText="1"/>
    </xf>
    <xf numFmtId="0" fontId="1" fillId="3" borderId="1" xfId="0" applyFont="1" applyFill="1" applyBorder="1" applyAlignment="1">
      <alignment horizontal="center" wrapText="1"/>
    </xf>
    <xf numFmtId="0" fontId="1" fillId="4" borderId="1" xfId="0" applyFont="1" applyFill="1" applyBorder="1" applyAlignment="1">
      <alignment vertical="center" wrapText="1"/>
    </xf>
    <xf numFmtId="0" fontId="1" fillId="4" borderId="1" xfId="0" applyFont="1" applyFill="1" applyBorder="1" applyAlignment="1">
      <alignment horizontal="center" wrapText="1"/>
    </xf>
    <xf numFmtId="4" fontId="1" fillId="4" borderId="1" xfId="0" applyNumberFormat="1" applyFont="1" applyFill="1" applyBorder="1" applyAlignment="1">
      <alignment vertical="center"/>
    </xf>
    <xf numFmtId="4" fontId="1" fillId="4"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justify" vertical="center" wrapText="1"/>
    </xf>
    <xf numFmtId="0" fontId="1" fillId="0" borderId="0" xfId="0" applyFont="1" applyAlignment="1">
      <alignment wrapText="1"/>
    </xf>
    <xf numFmtId="0" fontId="1" fillId="4" borderId="4" xfId="0" applyFont="1" applyFill="1" applyBorder="1" applyAlignment="1">
      <alignment horizontal="left" vertical="center" wrapText="1"/>
    </xf>
    <xf numFmtId="0" fontId="7" fillId="3" borderId="1" xfId="0" applyFont="1" applyFill="1" applyBorder="1" applyAlignment="1">
      <alignment horizontal="right" wrapText="1"/>
    </xf>
    <xf numFmtId="4" fontId="1" fillId="0" borderId="1" xfId="0" applyNumberFormat="1" applyFont="1" applyFill="1" applyBorder="1" applyAlignment="1">
      <alignment horizontal="right" vertical="center"/>
    </xf>
    <xf numFmtId="0" fontId="1" fillId="4" borderId="1" xfId="0" applyFont="1" applyFill="1" applyBorder="1" applyAlignment="1">
      <alignment horizontal="center" vertical="center" wrapText="1"/>
    </xf>
    <xf numFmtId="4" fontId="1" fillId="4"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shrinkToFit="1"/>
    </xf>
    <xf numFmtId="0" fontId="12" fillId="5" borderId="1" xfId="2"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wrapText="1"/>
    </xf>
    <xf numFmtId="4" fontId="1" fillId="6" borderId="1" xfId="0" applyNumberFormat="1" applyFont="1" applyFill="1" applyBorder="1" applyAlignment="1">
      <alignment horizontal="right" vertical="center"/>
    </xf>
    <xf numFmtId="4" fontId="1" fillId="6" borderId="1"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xf>
    <xf numFmtId="0" fontId="8" fillId="4" borderId="1" xfId="0" applyFont="1" applyFill="1" applyBorder="1" applyAlignment="1">
      <alignment vertical="center" wrapText="1"/>
    </xf>
    <xf numFmtId="4" fontId="8" fillId="4" borderId="1" xfId="0" applyNumberFormat="1" applyFont="1" applyFill="1" applyBorder="1" applyAlignment="1">
      <alignment horizontal="center" vertical="center" wrapText="1"/>
    </xf>
    <xf numFmtId="4" fontId="1" fillId="6" borderId="1" xfId="0" applyNumberFormat="1" applyFont="1" applyFill="1" applyBorder="1" applyAlignment="1">
      <alignment horizontal="justify" vertical="center" wrapText="1"/>
    </xf>
    <xf numFmtId="4" fontId="1" fillId="6" borderId="1" xfId="0" applyNumberFormat="1" applyFont="1" applyFill="1" applyBorder="1" applyAlignment="1">
      <alignment horizontal="left" vertical="center"/>
    </xf>
    <xf numFmtId="4" fontId="8" fillId="4" borderId="1" xfId="0" applyNumberFormat="1" applyFont="1" applyFill="1" applyBorder="1" applyAlignment="1">
      <alignment horizontal="left" vertical="center" wrapText="1"/>
    </xf>
    <xf numFmtId="0" fontId="13" fillId="0" borderId="0" xfId="0" applyFont="1" applyAlignment="1">
      <alignment wrapText="1"/>
    </xf>
    <xf numFmtId="0" fontId="8" fillId="0" borderId="0" xfId="0" applyFont="1" applyAlignment="1">
      <alignment horizontal="right" wrapText="1"/>
    </xf>
    <xf numFmtId="4" fontId="8" fillId="0" borderId="1" xfId="0" applyNumberFormat="1" applyFont="1" applyFill="1" applyBorder="1" applyAlignment="1">
      <alignment horizontal="right" vertical="center"/>
    </xf>
    <xf numFmtId="0" fontId="8" fillId="0" borderId="1" xfId="0" applyFont="1" applyBorder="1" applyAlignment="1">
      <alignment wrapText="1"/>
    </xf>
    <xf numFmtId="0" fontId="1" fillId="7" borderId="1" xfId="0" applyFont="1" applyFill="1" applyBorder="1" applyAlignment="1">
      <alignment vertical="center" wrapText="1"/>
    </xf>
    <xf numFmtId="0" fontId="1" fillId="7" borderId="1" xfId="0" applyFont="1" applyFill="1" applyBorder="1" applyAlignment="1">
      <alignment horizontal="center" wrapText="1"/>
    </xf>
    <xf numFmtId="4" fontId="1" fillId="7" borderId="1" xfId="0" applyNumberFormat="1" applyFont="1" applyFill="1" applyBorder="1" applyAlignment="1">
      <alignment horizontal="right" vertical="center"/>
    </xf>
    <xf numFmtId="4" fontId="7" fillId="7" borderId="1" xfId="0" applyNumberFormat="1" applyFont="1" applyFill="1" applyBorder="1" applyAlignment="1">
      <alignment horizontal="right" vertical="center"/>
    </xf>
    <xf numFmtId="4" fontId="1" fillId="7"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xf>
    <xf numFmtId="4" fontId="1" fillId="4" borderId="1" xfId="0" applyNumberFormat="1" applyFont="1" applyFill="1" applyBorder="1" applyAlignment="1">
      <alignment horizontal="left" vertical="center"/>
    </xf>
    <xf numFmtId="0" fontId="1" fillId="4" borderId="0" xfId="0" applyFont="1" applyFill="1" applyAlignment="1">
      <alignment wrapText="1"/>
    </xf>
    <xf numFmtId="49" fontId="15" fillId="0" borderId="1" xfId="0" applyNumberFormat="1" applyFont="1" applyBorder="1" applyAlignment="1">
      <alignment horizontal="left"/>
    </xf>
    <xf numFmtId="49" fontId="15" fillId="0" borderId="1" xfId="0" applyNumberFormat="1" applyFont="1" applyFill="1" applyBorder="1" applyAlignment="1">
      <alignment horizontal="left"/>
    </xf>
    <xf numFmtId="49" fontId="15" fillId="4" borderId="1" xfId="0" applyNumberFormat="1" applyFont="1" applyFill="1" applyBorder="1" applyAlignment="1">
      <alignment horizontal="left"/>
    </xf>
    <xf numFmtId="3" fontId="8" fillId="4" borderId="1" xfId="0" applyNumberFormat="1" applyFont="1" applyFill="1" applyBorder="1" applyAlignment="1">
      <alignment horizontal="right" vertical="center"/>
    </xf>
    <xf numFmtId="4" fontId="15" fillId="4" borderId="1" xfId="0" applyNumberFormat="1" applyFont="1" applyFill="1" applyBorder="1" applyAlignment="1">
      <alignment horizontal="left" vertical="center"/>
    </xf>
    <xf numFmtId="4" fontId="1" fillId="7" borderId="1" xfId="0" applyNumberFormat="1" applyFont="1" applyFill="1" applyBorder="1" applyAlignment="1">
      <alignment horizontal="justify" vertical="center" wrapText="1"/>
    </xf>
    <xf numFmtId="4" fontId="1" fillId="7" borderId="1" xfId="0" applyNumberFormat="1" applyFont="1" applyFill="1" applyBorder="1" applyAlignment="1">
      <alignment horizontal="left" vertical="center" wrapText="1"/>
    </xf>
    <xf numFmtId="3" fontId="8" fillId="0" borderId="1" xfId="0" applyNumberFormat="1" applyFont="1" applyFill="1" applyBorder="1" applyAlignment="1">
      <alignment horizontal="right" vertical="center"/>
    </xf>
    <xf numFmtId="0" fontId="7" fillId="8" borderId="1" xfId="0" applyFont="1" applyFill="1" applyBorder="1" applyAlignment="1">
      <alignment wrapText="1"/>
    </xf>
    <xf numFmtId="0" fontId="1" fillId="8" borderId="1" xfId="0" applyFont="1" applyFill="1" applyBorder="1" applyAlignment="1">
      <alignment horizontal="center" wrapText="1"/>
    </xf>
    <xf numFmtId="4" fontId="7" fillId="8" borderId="1" xfId="0" applyNumberFormat="1" applyFont="1" applyFill="1" applyBorder="1" applyAlignment="1">
      <alignment horizontal="right" wrapText="1"/>
    </xf>
    <xf numFmtId="0" fontId="7" fillId="8" borderId="1" xfId="0" applyFont="1" applyFill="1" applyBorder="1" applyAlignment="1">
      <alignment horizontal="center" wrapText="1"/>
    </xf>
    <xf numFmtId="4" fontId="8" fillId="6"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4" fontId="8" fillId="0" borderId="1" xfId="0" applyNumberFormat="1" applyFont="1" applyFill="1" applyBorder="1" applyAlignment="1">
      <alignment horizontal="justify" vertical="center" wrapText="1"/>
    </xf>
    <xf numFmtId="0" fontId="1" fillId="6" borderId="1" xfId="0" applyFont="1" applyFill="1" applyBorder="1" applyAlignment="1">
      <alignment wrapText="1"/>
    </xf>
    <xf numFmtId="4" fontId="1" fillId="6" borderId="1" xfId="0" applyNumberFormat="1" applyFont="1" applyFill="1" applyBorder="1" applyAlignment="1">
      <alignment horizontal="left" vertical="center" wrapText="1"/>
    </xf>
    <xf numFmtId="0" fontId="1" fillId="0" borderId="1" xfId="0" applyFont="1" applyBorder="1" applyAlignment="1">
      <alignment wrapText="1"/>
    </xf>
    <xf numFmtId="0" fontId="17" fillId="0" borderId="0" xfId="0" applyFont="1" applyAlignment="1">
      <alignment wrapText="1"/>
    </xf>
    <xf numFmtId="0" fontId="18" fillId="0" borderId="0" xfId="0" applyFont="1" applyAlignment="1">
      <alignment wrapText="1"/>
    </xf>
    <xf numFmtId="0" fontId="1" fillId="4" borderId="1" xfId="0" applyFont="1" applyFill="1" applyBorder="1" applyAlignment="1">
      <alignment wrapText="1"/>
    </xf>
    <xf numFmtId="0" fontId="17" fillId="4" borderId="0" xfId="0" applyFont="1" applyFill="1" applyAlignment="1">
      <alignment wrapText="1"/>
    </xf>
    <xf numFmtId="0" fontId="8" fillId="4" borderId="2" xfId="0" applyFont="1" applyFill="1" applyBorder="1" applyAlignment="1">
      <alignment vertical="center" wrapText="1"/>
    </xf>
    <xf numFmtId="4" fontId="1" fillId="4" borderId="2" xfId="0" applyNumberFormat="1" applyFont="1" applyFill="1" applyBorder="1" applyAlignment="1">
      <alignment horizontal="right" vertical="center"/>
    </xf>
    <xf numFmtId="4" fontId="1" fillId="0" borderId="2"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0" fontId="18" fillId="4" borderId="0" xfId="0" applyFont="1" applyFill="1" applyAlignment="1">
      <alignment wrapText="1"/>
    </xf>
    <xf numFmtId="3" fontId="1" fillId="0" borderId="1" xfId="0" applyNumberFormat="1" applyFont="1" applyFill="1" applyBorder="1" applyAlignment="1">
      <alignment horizontal="right" vertical="center"/>
    </xf>
    <xf numFmtId="4" fontId="8" fillId="0" borderId="1" xfId="0" applyNumberFormat="1" applyFont="1" applyFill="1" applyBorder="1" applyAlignment="1">
      <alignment horizontal="left" vertical="center"/>
    </xf>
    <xf numFmtId="0" fontId="19" fillId="0" borderId="1" xfId="0" applyFont="1" applyBorder="1"/>
    <xf numFmtId="164" fontId="8" fillId="0" borderId="1" xfId="0" applyNumberFormat="1" applyFont="1" applyFill="1" applyBorder="1" applyAlignment="1">
      <alignment horizontal="right" vertical="center"/>
    </xf>
    <xf numFmtId="4" fontId="20" fillId="0"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0" fontId="11" fillId="9" borderId="1" xfId="0" applyFont="1" applyFill="1" applyBorder="1" applyAlignment="1">
      <alignment wrapText="1"/>
    </xf>
    <xf numFmtId="4" fontId="7" fillId="9" borderId="1" xfId="0" applyNumberFormat="1" applyFont="1" applyFill="1" applyBorder="1" applyAlignment="1">
      <alignment horizontal="right" vertical="center" wrapText="1"/>
    </xf>
    <xf numFmtId="0" fontId="21" fillId="4" borderId="0" xfId="0" applyFont="1" applyFill="1" applyAlignment="1">
      <alignment wrapText="1"/>
    </xf>
    <xf numFmtId="0" fontId="1" fillId="4" borderId="1" xfId="0" applyFont="1" applyFill="1" applyBorder="1" applyAlignment="1">
      <alignment horizontal="right" wrapText="1"/>
    </xf>
    <xf numFmtId="0" fontId="7" fillId="7" borderId="0" xfId="0" applyFont="1" applyFill="1" applyBorder="1" applyAlignment="1">
      <alignment vertical="center" wrapText="1"/>
    </xf>
    <xf numFmtId="4" fontId="7" fillId="3" borderId="1" xfId="0" applyNumberFormat="1" applyFont="1" applyFill="1" applyBorder="1" applyAlignment="1">
      <alignment horizontal="center" wrapText="1"/>
    </xf>
    <xf numFmtId="0" fontId="8" fillId="4" borderId="1" xfId="0" applyFont="1" applyFill="1" applyBorder="1" applyAlignment="1">
      <alignment horizontal="left" wrapText="1"/>
    </xf>
    <xf numFmtId="3" fontId="8" fillId="4" borderId="1" xfId="0" applyNumberFormat="1" applyFont="1" applyFill="1" applyBorder="1" applyAlignment="1">
      <alignment horizontal="center" vertical="center"/>
    </xf>
    <xf numFmtId="1" fontId="14" fillId="5" borderId="1" xfId="0" applyNumberFormat="1" applyFont="1" applyFill="1" applyBorder="1" applyAlignment="1">
      <alignment horizontal="center" wrapText="1"/>
    </xf>
    <xf numFmtId="1" fontId="7" fillId="3" borderId="1" xfId="0" applyNumberFormat="1" applyFont="1" applyFill="1" applyBorder="1" applyAlignment="1">
      <alignment horizontal="center" wrapText="1"/>
    </xf>
    <xf numFmtId="0" fontId="4" fillId="5" borderId="1" xfId="0" applyFont="1" applyFill="1" applyBorder="1" applyAlignment="1">
      <alignment horizontal="left" wrapText="1"/>
    </xf>
    <xf numFmtId="0" fontId="3" fillId="5" borderId="1" xfId="0" applyFont="1" applyFill="1" applyBorder="1" applyAlignment="1">
      <alignment horizont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shrinkToFit="1"/>
    </xf>
    <xf numFmtId="0" fontId="12" fillId="10" borderId="1" xfId="2" applyFont="1" applyFill="1" applyBorder="1" applyAlignment="1">
      <alignment horizontal="center" vertical="center" wrapText="1"/>
    </xf>
    <xf numFmtId="4" fontId="7" fillId="10" borderId="1" xfId="0" applyNumberFormat="1" applyFont="1" applyFill="1" applyBorder="1" applyAlignment="1">
      <alignment horizontal="right" vertical="center" wrapText="1"/>
    </xf>
    <xf numFmtId="0" fontId="4" fillId="10" borderId="1" xfId="0" applyFont="1" applyFill="1" applyBorder="1" applyAlignment="1">
      <alignment horizontal="center" vertical="center" wrapText="1"/>
    </xf>
    <xf numFmtId="0" fontId="4" fillId="10" borderId="0" xfId="0" applyFont="1" applyFill="1" applyAlignment="1">
      <alignment wrapText="1"/>
    </xf>
    <xf numFmtId="0" fontId="2" fillId="2" borderId="1" xfId="0" applyFont="1" applyFill="1" applyBorder="1" applyAlignment="1">
      <alignment horizontal="left" vertical="center" wrapText="1"/>
    </xf>
    <xf numFmtId="0" fontId="11" fillId="0" borderId="1" xfId="0" applyFont="1" applyBorder="1" applyAlignment="1">
      <alignment wrapText="1"/>
    </xf>
    <xf numFmtId="0" fontId="3" fillId="0" borderId="0" xfId="0" applyFont="1" applyBorder="1" applyAlignment="1">
      <alignment vertical="center" wrapText="1"/>
    </xf>
    <xf numFmtId="0" fontId="11" fillId="0" borderId="0" xfId="0" applyFont="1" applyAlignment="1">
      <alignmen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1" fillId="9" borderId="5" xfId="0" applyFont="1" applyFill="1" applyBorder="1" applyAlignment="1">
      <alignment horizontal="center" wrapText="1"/>
    </xf>
    <xf numFmtId="0" fontId="11" fillId="9" borderId="6" xfId="0" applyFont="1" applyFill="1" applyBorder="1" applyAlignment="1">
      <alignment horizontal="center" wrapText="1"/>
    </xf>
    <xf numFmtId="0" fontId="11" fillId="9" borderId="7" xfId="0" applyFont="1" applyFill="1" applyBorder="1" applyAlignment="1">
      <alignment horizontal="center" wrapText="1"/>
    </xf>
  </cellXfs>
  <cellStyles count="146">
    <cellStyle name="Comma" xfId="143" builtinId="3"/>
    <cellStyle name="Comma 2" xfId="3" xr:uid="{00000000-0005-0000-0000-000032000000}"/>
    <cellStyle name="Comma 2 10" xfId="71" xr:uid="{00000000-0005-0000-0000-000076000000}"/>
    <cellStyle name="Comma 2 11" xfId="107" xr:uid="{00000000-0005-0000-0000-00009A000000}"/>
    <cellStyle name="Comma 2 2" xfId="4" xr:uid="{00000000-0005-0000-0000-000033000000}"/>
    <cellStyle name="Comma 2 2 2" xfId="6" xr:uid="{00000000-0005-0000-0000-000035000000}"/>
    <cellStyle name="Comma 2 2 2 2" xfId="12" xr:uid="{00000000-0005-0000-0000-000039000000}"/>
    <cellStyle name="Comma 2 2 2 2 2" xfId="48" xr:uid="{00000000-0005-0000-0000-000055000000}"/>
    <cellStyle name="Comma 2 2 2 2 3" xfId="84" xr:uid="{00000000-0005-0000-0000-000079000000}"/>
    <cellStyle name="Comma 2 2 2 2 4" xfId="120" xr:uid="{00000000-0005-0000-0000-00009D000000}"/>
    <cellStyle name="Comma 2 2 2 3" xfId="21" xr:uid="{00000000-0005-0000-0000-000042000000}"/>
    <cellStyle name="Comma 2 2 2 3 2" xfId="57" xr:uid="{00000000-0005-0000-0000-000056000000}"/>
    <cellStyle name="Comma 2 2 2 3 3" xfId="93" xr:uid="{00000000-0005-0000-0000-00007A000000}"/>
    <cellStyle name="Comma 2 2 2 3 4" xfId="129" xr:uid="{00000000-0005-0000-0000-00009E000000}"/>
    <cellStyle name="Comma 2 2 2 4" xfId="30" xr:uid="{00000000-0005-0000-0000-00004C000000}"/>
    <cellStyle name="Comma 2 2 2 4 2" xfId="66" xr:uid="{00000000-0005-0000-0000-000057000000}"/>
    <cellStyle name="Comma 2 2 2 4 3" xfId="102" xr:uid="{00000000-0005-0000-0000-00007B000000}"/>
    <cellStyle name="Comma 2 2 2 4 4" xfId="138" xr:uid="{00000000-0005-0000-0000-00009F000000}"/>
    <cellStyle name="Comma 2 2 2 5" xfId="39" xr:uid="{00000000-0005-0000-0000-000054000000}"/>
    <cellStyle name="Comma 2 2 2 6" xfId="75" xr:uid="{00000000-0005-0000-0000-000078000000}"/>
    <cellStyle name="Comma 2 2 2 7" xfId="111" xr:uid="{00000000-0005-0000-0000-00009C000000}"/>
    <cellStyle name="Comma 2 2 3" xfId="15" xr:uid="{00000000-0005-0000-0000-00003A000000}"/>
    <cellStyle name="Comma 2 2 3 2" xfId="24" xr:uid="{00000000-0005-0000-0000-000043000000}"/>
    <cellStyle name="Comma 2 2 3 2 2" xfId="51" xr:uid="{00000000-0005-0000-0000-000059000000}"/>
    <cellStyle name="Comma 2 2 3 2 3" xfId="87" xr:uid="{00000000-0005-0000-0000-00007D000000}"/>
    <cellStyle name="Comma 2 2 3 2 4" xfId="123" xr:uid="{00000000-0005-0000-0000-0000A1000000}"/>
    <cellStyle name="Comma 2 2 3 3" xfId="33" xr:uid="{00000000-0005-0000-0000-00004D000000}"/>
    <cellStyle name="Comma 2 2 3 3 2" xfId="60" xr:uid="{00000000-0005-0000-0000-00005A000000}"/>
    <cellStyle name="Comma 2 2 3 3 3" xfId="96" xr:uid="{00000000-0005-0000-0000-00007E000000}"/>
    <cellStyle name="Comma 2 2 3 3 4" xfId="132" xr:uid="{00000000-0005-0000-0000-0000A2000000}"/>
    <cellStyle name="Comma 2 2 3 4" xfId="69" xr:uid="{00000000-0005-0000-0000-00005B000000}"/>
    <cellStyle name="Comma 2 2 3 4 2" xfId="105" xr:uid="{00000000-0005-0000-0000-00007F000000}"/>
    <cellStyle name="Comma 2 2 3 4 3" xfId="141" xr:uid="{00000000-0005-0000-0000-0000A3000000}"/>
    <cellStyle name="Comma 2 2 3 5" xfId="42" xr:uid="{00000000-0005-0000-0000-000058000000}"/>
    <cellStyle name="Comma 2 2 3 6" xfId="78" xr:uid="{00000000-0005-0000-0000-00007C000000}"/>
    <cellStyle name="Comma 2 2 3 7" xfId="114" xr:uid="{00000000-0005-0000-0000-0000A0000000}"/>
    <cellStyle name="Comma 2 2 4" xfId="9" xr:uid="{00000000-0005-0000-0000-000038000000}"/>
    <cellStyle name="Comma 2 2 4 2" xfId="45" xr:uid="{00000000-0005-0000-0000-00005C000000}"/>
    <cellStyle name="Comma 2 2 4 3" xfId="81" xr:uid="{00000000-0005-0000-0000-000080000000}"/>
    <cellStyle name="Comma 2 2 4 4" xfId="117" xr:uid="{00000000-0005-0000-0000-0000A4000000}"/>
    <cellStyle name="Comma 2 2 5" xfId="18" xr:uid="{00000000-0005-0000-0000-000041000000}"/>
    <cellStyle name="Comma 2 2 5 2" xfId="54" xr:uid="{00000000-0005-0000-0000-00005D000000}"/>
    <cellStyle name="Comma 2 2 5 3" xfId="90" xr:uid="{00000000-0005-0000-0000-000081000000}"/>
    <cellStyle name="Comma 2 2 5 4" xfId="126" xr:uid="{00000000-0005-0000-0000-0000A5000000}"/>
    <cellStyle name="Comma 2 2 6" xfId="27" xr:uid="{00000000-0005-0000-0000-00004A000000}"/>
    <cellStyle name="Comma 2 2 6 2" xfId="63" xr:uid="{00000000-0005-0000-0000-00005E000000}"/>
    <cellStyle name="Comma 2 2 6 3" xfId="99" xr:uid="{00000000-0005-0000-0000-000082000000}"/>
    <cellStyle name="Comma 2 2 6 4" xfId="135" xr:uid="{00000000-0005-0000-0000-0000A6000000}"/>
    <cellStyle name="Comma 2 2 7" xfId="36" xr:uid="{00000000-0005-0000-0000-000053000000}"/>
    <cellStyle name="Comma 2 2 8" xfId="72" xr:uid="{00000000-0005-0000-0000-000077000000}"/>
    <cellStyle name="Comma 2 2 9" xfId="108" xr:uid="{00000000-0005-0000-0000-00009B000000}"/>
    <cellStyle name="Comma 2 3" xfId="7" xr:uid="{00000000-0005-0000-0000-000036000000}"/>
    <cellStyle name="Comma 2 3 2" xfId="13" xr:uid="{00000000-0005-0000-0000-00003C000000}"/>
    <cellStyle name="Comma 2 3 2 2" xfId="22" xr:uid="{00000000-0005-0000-0000-000045000000}"/>
    <cellStyle name="Comma 2 3 2 2 2" xfId="49" xr:uid="{00000000-0005-0000-0000-000061000000}"/>
    <cellStyle name="Comma 2 3 2 2 3" xfId="85" xr:uid="{00000000-0005-0000-0000-000085000000}"/>
    <cellStyle name="Comma 2 3 2 2 4" xfId="121" xr:uid="{00000000-0005-0000-0000-0000A9000000}"/>
    <cellStyle name="Comma 2 3 2 3" xfId="31" xr:uid="{00000000-0005-0000-0000-00004E000000}"/>
    <cellStyle name="Comma 2 3 2 3 2" xfId="58" xr:uid="{00000000-0005-0000-0000-000062000000}"/>
    <cellStyle name="Comma 2 3 2 3 3" xfId="94" xr:uid="{00000000-0005-0000-0000-000086000000}"/>
    <cellStyle name="Comma 2 3 2 3 4" xfId="130" xr:uid="{00000000-0005-0000-0000-0000AA000000}"/>
    <cellStyle name="Comma 2 3 2 4" xfId="67" xr:uid="{00000000-0005-0000-0000-000063000000}"/>
    <cellStyle name="Comma 2 3 2 4 2" xfId="103" xr:uid="{00000000-0005-0000-0000-000087000000}"/>
    <cellStyle name="Comma 2 3 2 4 3" xfId="139" xr:uid="{00000000-0005-0000-0000-0000AB000000}"/>
    <cellStyle name="Comma 2 3 2 5" xfId="40" xr:uid="{00000000-0005-0000-0000-000060000000}"/>
    <cellStyle name="Comma 2 3 2 6" xfId="76" xr:uid="{00000000-0005-0000-0000-000084000000}"/>
    <cellStyle name="Comma 2 3 2 7" xfId="112" xr:uid="{00000000-0005-0000-0000-0000A8000000}"/>
    <cellStyle name="Comma 2 3 3" xfId="16" xr:uid="{00000000-0005-0000-0000-00003D000000}"/>
    <cellStyle name="Comma 2 3 3 2" xfId="25" xr:uid="{00000000-0005-0000-0000-000046000000}"/>
    <cellStyle name="Comma 2 3 3 2 2" xfId="52" xr:uid="{00000000-0005-0000-0000-000065000000}"/>
    <cellStyle name="Comma 2 3 3 2 3" xfId="88" xr:uid="{00000000-0005-0000-0000-000089000000}"/>
    <cellStyle name="Comma 2 3 3 2 4" xfId="124" xr:uid="{00000000-0005-0000-0000-0000AD000000}"/>
    <cellStyle name="Comma 2 3 3 3" xfId="34" xr:uid="{00000000-0005-0000-0000-00004F000000}"/>
    <cellStyle name="Comma 2 3 3 3 2" xfId="61" xr:uid="{00000000-0005-0000-0000-000066000000}"/>
    <cellStyle name="Comma 2 3 3 3 3" xfId="97" xr:uid="{00000000-0005-0000-0000-00008A000000}"/>
    <cellStyle name="Comma 2 3 3 3 4" xfId="133" xr:uid="{00000000-0005-0000-0000-0000AE000000}"/>
    <cellStyle name="Comma 2 3 3 4" xfId="70" xr:uid="{00000000-0005-0000-0000-000067000000}"/>
    <cellStyle name="Comma 2 3 3 4 2" xfId="106" xr:uid="{00000000-0005-0000-0000-00008B000000}"/>
    <cellStyle name="Comma 2 3 3 4 3" xfId="142" xr:uid="{00000000-0005-0000-0000-0000AF000000}"/>
    <cellStyle name="Comma 2 3 3 5" xfId="43" xr:uid="{00000000-0005-0000-0000-000064000000}"/>
    <cellStyle name="Comma 2 3 3 6" xfId="79" xr:uid="{00000000-0005-0000-0000-000088000000}"/>
    <cellStyle name="Comma 2 3 3 7" xfId="115" xr:uid="{00000000-0005-0000-0000-0000AC000000}"/>
    <cellStyle name="Comma 2 3 4" xfId="10" xr:uid="{00000000-0005-0000-0000-00003B000000}"/>
    <cellStyle name="Comma 2 3 4 2" xfId="46" xr:uid="{00000000-0005-0000-0000-000068000000}"/>
    <cellStyle name="Comma 2 3 4 3" xfId="82" xr:uid="{00000000-0005-0000-0000-00008C000000}"/>
    <cellStyle name="Comma 2 3 4 4" xfId="118" xr:uid="{00000000-0005-0000-0000-0000B0000000}"/>
    <cellStyle name="Comma 2 3 5" xfId="19" xr:uid="{00000000-0005-0000-0000-000044000000}"/>
    <cellStyle name="Comma 2 3 5 2" xfId="55" xr:uid="{00000000-0005-0000-0000-000069000000}"/>
    <cellStyle name="Comma 2 3 5 3" xfId="91" xr:uid="{00000000-0005-0000-0000-00008D000000}"/>
    <cellStyle name="Comma 2 3 5 4" xfId="127" xr:uid="{00000000-0005-0000-0000-0000B1000000}"/>
    <cellStyle name="Comma 2 3 6" xfId="28" xr:uid="{00000000-0005-0000-0000-00004B000000}"/>
    <cellStyle name="Comma 2 3 6 2" xfId="64" xr:uid="{00000000-0005-0000-0000-00006A000000}"/>
    <cellStyle name="Comma 2 3 6 3" xfId="100" xr:uid="{00000000-0005-0000-0000-00008E000000}"/>
    <cellStyle name="Comma 2 3 6 4" xfId="136" xr:uid="{00000000-0005-0000-0000-0000B2000000}"/>
    <cellStyle name="Comma 2 3 7" xfId="37" xr:uid="{00000000-0005-0000-0000-00005F000000}"/>
    <cellStyle name="Comma 2 3 8" xfId="73" xr:uid="{00000000-0005-0000-0000-000083000000}"/>
    <cellStyle name="Comma 2 3 9" xfId="109" xr:uid="{00000000-0005-0000-0000-0000A7000000}"/>
    <cellStyle name="Comma 2 4" xfId="5" xr:uid="{00000000-0005-0000-0000-000034000000}"/>
    <cellStyle name="Comma 2 4 2" xfId="11" xr:uid="{00000000-0005-0000-0000-00003E000000}"/>
    <cellStyle name="Comma 2 4 2 2" xfId="47" xr:uid="{00000000-0005-0000-0000-00006C000000}"/>
    <cellStyle name="Comma 2 4 2 3" xfId="83" xr:uid="{00000000-0005-0000-0000-000090000000}"/>
    <cellStyle name="Comma 2 4 2 4" xfId="119" xr:uid="{00000000-0005-0000-0000-0000B4000000}"/>
    <cellStyle name="Comma 2 4 3" xfId="20" xr:uid="{00000000-0005-0000-0000-000047000000}"/>
    <cellStyle name="Comma 2 4 3 2" xfId="56" xr:uid="{00000000-0005-0000-0000-00006D000000}"/>
    <cellStyle name="Comma 2 4 3 3" xfId="92" xr:uid="{00000000-0005-0000-0000-000091000000}"/>
    <cellStyle name="Comma 2 4 3 4" xfId="128" xr:uid="{00000000-0005-0000-0000-0000B5000000}"/>
    <cellStyle name="Comma 2 4 4" xfId="29" xr:uid="{00000000-0005-0000-0000-000050000000}"/>
    <cellStyle name="Comma 2 4 4 2" xfId="65" xr:uid="{00000000-0005-0000-0000-00006E000000}"/>
    <cellStyle name="Comma 2 4 4 3" xfId="101" xr:uid="{00000000-0005-0000-0000-000092000000}"/>
    <cellStyle name="Comma 2 4 4 4" xfId="137" xr:uid="{00000000-0005-0000-0000-0000B6000000}"/>
    <cellStyle name="Comma 2 4 5" xfId="38" xr:uid="{00000000-0005-0000-0000-00006B000000}"/>
    <cellStyle name="Comma 2 4 6" xfId="74" xr:uid="{00000000-0005-0000-0000-00008F000000}"/>
    <cellStyle name="Comma 2 4 7" xfId="110" xr:uid="{00000000-0005-0000-0000-0000B3000000}"/>
    <cellStyle name="Comma 2 5" xfId="14" xr:uid="{00000000-0005-0000-0000-00003F000000}"/>
    <cellStyle name="Comma 2 5 2" xfId="23" xr:uid="{00000000-0005-0000-0000-000048000000}"/>
    <cellStyle name="Comma 2 5 2 2" xfId="50" xr:uid="{00000000-0005-0000-0000-000070000000}"/>
    <cellStyle name="Comma 2 5 2 3" xfId="86" xr:uid="{00000000-0005-0000-0000-000094000000}"/>
    <cellStyle name="Comma 2 5 2 4" xfId="122" xr:uid="{00000000-0005-0000-0000-0000B8000000}"/>
    <cellStyle name="Comma 2 5 3" xfId="32" xr:uid="{00000000-0005-0000-0000-000051000000}"/>
    <cellStyle name="Comma 2 5 3 2" xfId="59" xr:uid="{00000000-0005-0000-0000-000071000000}"/>
    <cellStyle name="Comma 2 5 3 3" xfId="95" xr:uid="{00000000-0005-0000-0000-000095000000}"/>
    <cellStyle name="Comma 2 5 3 4" xfId="131" xr:uid="{00000000-0005-0000-0000-0000B9000000}"/>
    <cellStyle name="Comma 2 5 4" xfId="68" xr:uid="{00000000-0005-0000-0000-000072000000}"/>
    <cellStyle name="Comma 2 5 4 2" xfId="104" xr:uid="{00000000-0005-0000-0000-000096000000}"/>
    <cellStyle name="Comma 2 5 4 3" xfId="140" xr:uid="{00000000-0005-0000-0000-0000BA000000}"/>
    <cellStyle name="Comma 2 5 5" xfId="41" xr:uid="{00000000-0005-0000-0000-00006F000000}"/>
    <cellStyle name="Comma 2 5 6" xfId="77" xr:uid="{00000000-0005-0000-0000-000093000000}"/>
    <cellStyle name="Comma 2 5 7" xfId="113" xr:uid="{00000000-0005-0000-0000-0000B7000000}"/>
    <cellStyle name="Comma 2 6" xfId="8" xr:uid="{00000000-0005-0000-0000-000037000000}"/>
    <cellStyle name="Comma 2 6 2" xfId="44" xr:uid="{00000000-0005-0000-0000-000073000000}"/>
    <cellStyle name="Comma 2 6 3" xfId="80" xr:uid="{00000000-0005-0000-0000-000097000000}"/>
    <cellStyle name="Comma 2 6 4" xfId="116" xr:uid="{00000000-0005-0000-0000-0000BB000000}"/>
    <cellStyle name="Comma 2 7" xfId="17" xr:uid="{00000000-0005-0000-0000-000040000000}"/>
    <cellStyle name="Comma 2 7 2" xfId="53" xr:uid="{00000000-0005-0000-0000-000074000000}"/>
    <cellStyle name="Comma 2 7 3" xfId="89" xr:uid="{00000000-0005-0000-0000-000098000000}"/>
    <cellStyle name="Comma 2 7 4" xfId="125" xr:uid="{00000000-0005-0000-0000-0000BC000000}"/>
    <cellStyle name="Comma 2 8" xfId="26" xr:uid="{00000000-0005-0000-0000-000049000000}"/>
    <cellStyle name="Comma 2 8 2" xfId="62" xr:uid="{00000000-0005-0000-0000-000075000000}"/>
    <cellStyle name="Comma 2 8 3" xfId="98" xr:uid="{00000000-0005-0000-0000-000099000000}"/>
    <cellStyle name="Comma 2 8 4" xfId="134" xr:uid="{00000000-0005-0000-0000-0000BD000000}"/>
    <cellStyle name="Comma 2 9" xfId="35" xr:uid="{00000000-0005-0000-0000-000052000000}"/>
    <cellStyle name="Excel Built-in Normal" xfId="1" xr:uid="{00000000-0005-0000-0000-000000000000}"/>
    <cellStyle name="Excel Built-in Normal 1" xfId="144" xr:uid="{8440BECB-2853-4BD2-8B71-8DE17CADEB87}"/>
    <cellStyle name="Hyperlink" xfId="2" builtinId="8"/>
    <cellStyle name="Normal" xfId="0" builtinId="0"/>
    <cellStyle name="Normal 2" xfId="145" xr:uid="{00000000-0005-0000-0000-0000B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ikumi.lv/ta/id/320979-par-finansu-lidzeklu-pieskirsanu-no-valsts-budzeta-programmas-lidzekli-neparedzetiem-gadijumiem" TargetMode="External"/><Relationship Id="rId1" Type="http://schemas.openxmlformats.org/officeDocument/2006/relationships/hyperlink" Target="https://likumi.lv/ta/id/320208-par-finansu-lidzeklu-pieskirsanu-no-valsts-budzeta-programmas-lidzekli-neparedzetiem-gadijumie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ikumi.lv/ta/id/318589-par-apropriacijas-pardali-neatliekamu-pasakumu-istenosanai-labklajibas-nozare" TargetMode="External"/><Relationship Id="rId1" Type="http://schemas.openxmlformats.org/officeDocument/2006/relationships/hyperlink" Target="https://likumi.lv/ta/id/316390-par-finansu-lidzeklu-pieskirsanu-no-valsts-budzeta-programmas-lidzekli-neparedzetiem-gadijumie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ikumi.lv/ta/id/318589-par-apropriacijas-pardali-neatliekamu-pasakumu-istenosanai-labklajibas-noz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90" zoomScaleNormal="90" workbookViewId="0">
      <selection activeCell="G7" sqref="G7"/>
    </sheetView>
  </sheetViews>
  <sheetFormatPr defaultColWidth="8.7109375" defaultRowHeight="15" x14ac:dyDescent="0.25"/>
  <cols>
    <col min="1" max="1" width="53.85546875" style="20" customWidth="1"/>
    <col min="2" max="3" width="12.140625" style="20" customWidth="1"/>
    <col min="4" max="4" width="19" style="20" customWidth="1"/>
    <col min="5" max="5" width="21.7109375" style="20" customWidth="1"/>
    <col min="6" max="6" width="13.28515625" style="28" customWidth="1"/>
    <col min="7" max="7" width="13.5703125" style="28" customWidth="1"/>
    <col min="8" max="8" width="25.42578125" style="20" customWidth="1"/>
    <col min="9" max="9" width="17" style="20" customWidth="1"/>
    <col min="10" max="10" width="14.140625" style="20" customWidth="1"/>
    <col min="11" max="11" width="16.85546875" style="20" customWidth="1"/>
    <col min="12" max="12" width="12" style="20" bestFit="1" customWidth="1"/>
    <col min="13" max="16384" width="8.7109375" style="20"/>
  </cols>
  <sheetData>
    <row r="1" spans="1:12" x14ac:dyDescent="0.25">
      <c r="A1" s="158" t="s">
        <v>10</v>
      </c>
      <c r="B1" s="159"/>
      <c r="C1" s="159"/>
      <c r="D1" s="159"/>
      <c r="E1" s="159"/>
      <c r="F1" s="159"/>
      <c r="G1" s="159"/>
      <c r="H1" s="159"/>
    </row>
    <row r="2" spans="1:12" x14ac:dyDescent="0.25">
      <c r="A2" s="141" t="s">
        <v>18</v>
      </c>
      <c r="B2" s="13"/>
      <c r="C2" s="13"/>
      <c r="D2" s="13"/>
      <c r="E2" s="13"/>
      <c r="F2" s="18"/>
      <c r="G2" s="18"/>
      <c r="H2" s="14"/>
    </row>
    <row r="3" spans="1:12" x14ac:dyDescent="0.25">
      <c r="A3" s="12"/>
      <c r="B3" s="13"/>
      <c r="C3" s="13"/>
      <c r="D3" s="13"/>
      <c r="E3" s="13"/>
      <c r="F3" s="18"/>
      <c r="G3" s="18"/>
      <c r="H3" s="14"/>
    </row>
    <row r="4" spans="1:12" ht="60" x14ac:dyDescent="0.25">
      <c r="A4" s="15" t="s">
        <v>0</v>
      </c>
      <c r="B4" s="16" t="s">
        <v>7</v>
      </c>
      <c r="C4" s="16" t="s">
        <v>5</v>
      </c>
      <c r="D4" s="16" t="s">
        <v>6</v>
      </c>
      <c r="E4" s="16" t="s">
        <v>9</v>
      </c>
      <c r="F4" s="19" t="s">
        <v>1</v>
      </c>
      <c r="G4" s="19" t="s">
        <v>862</v>
      </c>
      <c r="H4" s="17" t="s">
        <v>2</v>
      </c>
      <c r="I4" s="21" t="s">
        <v>3</v>
      </c>
      <c r="J4" s="21" t="s">
        <v>26</v>
      </c>
      <c r="K4" s="21" t="s">
        <v>4</v>
      </c>
    </row>
    <row r="5" spans="1:12" x14ac:dyDescent="0.25">
      <c r="A5" s="156" t="s">
        <v>11</v>
      </c>
      <c r="B5" s="157"/>
      <c r="C5" s="157"/>
      <c r="D5" s="157"/>
      <c r="E5" s="157"/>
      <c r="F5" s="157"/>
      <c r="G5" s="157"/>
      <c r="H5" s="157"/>
      <c r="I5" s="157"/>
      <c r="J5" s="157"/>
      <c r="K5" s="157"/>
    </row>
    <row r="6" spans="1:12" ht="160.5" customHeight="1" x14ac:dyDescent="0.25">
      <c r="A6" s="149" t="s">
        <v>19</v>
      </c>
      <c r="B6" s="150" t="s">
        <v>868</v>
      </c>
      <c r="C6" s="150" t="s">
        <v>21</v>
      </c>
      <c r="D6" s="151" t="s">
        <v>8</v>
      </c>
      <c r="E6" s="152" t="s">
        <v>22</v>
      </c>
      <c r="F6" s="153">
        <f>F8+F45</f>
        <v>8223856</v>
      </c>
      <c r="G6" s="153">
        <f>G8+G45</f>
        <v>498899.25000000006</v>
      </c>
      <c r="H6" s="154" t="s">
        <v>17</v>
      </c>
      <c r="I6" s="154" t="s">
        <v>17</v>
      </c>
      <c r="J6" s="154" t="s">
        <v>17</v>
      </c>
      <c r="K6" s="154" t="s">
        <v>17</v>
      </c>
    </row>
    <row r="7" spans="1:12" x14ac:dyDescent="0.25">
      <c r="A7" s="29" t="s">
        <v>16</v>
      </c>
      <c r="B7" s="1"/>
      <c r="C7" s="1"/>
      <c r="D7" s="3"/>
      <c r="E7" s="9"/>
      <c r="F7" s="6"/>
      <c r="G7" s="6"/>
      <c r="H7" s="2"/>
      <c r="I7" s="10"/>
      <c r="J7" s="10"/>
      <c r="K7" s="10"/>
    </row>
    <row r="8" spans="1:12" s="25" customFormat="1" ht="72" customHeight="1" x14ac:dyDescent="0.25">
      <c r="A8" s="22" t="s">
        <v>23</v>
      </c>
      <c r="B8" s="24" t="s">
        <v>17</v>
      </c>
      <c r="C8" s="24" t="s">
        <v>17</v>
      </c>
      <c r="D8" s="24" t="s">
        <v>17</v>
      </c>
      <c r="E8" s="24" t="s">
        <v>17</v>
      </c>
      <c r="F8" s="23">
        <v>5076644</v>
      </c>
      <c r="G8" s="23">
        <f>G9+G13+G17+G21+G25+G29+G33+G37+G41+G43</f>
        <v>373283.45000000007</v>
      </c>
      <c r="H8" s="24" t="s">
        <v>17</v>
      </c>
      <c r="I8" s="24" t="s">
        <v>17</v>
      </c>
      <c r="J8" s="24" t="s">
        <v>17</v>
      </c>
      <c r="K8" s="24" t="s">
        <v>17</v>
      </c>
    </row>
    <row r="9" spans="1:12" s="33" customFormat="1" ht="12.75" x14ac:dyDescent="0.2">
      <c r="A9" s="26" t="s">
        <v>848</v>
      </c>
      <c r="B9" s="27" t="s">
        <v>17</v>
      </c>
      <c r="C9" s="27" t="s">
        <v>17</v>
      </c>
      <c r="D9" s="27" t="s">
        <v>17</v>
      </c>
      <c r="E9" s="27" t="s">
        <v>17</v>
      </c>
      <c r="F9" s="142" t="s">
        <v>17</v>
      </c>
      <c r="G9" s="31">
        <f>G10+G11+G12</f>
        <v>98689.05</v>
      </c>
      <c r="H9" s="27" t="s">
        <v>17</v>
      </c>
      <c r="I9" s="27" t="s">
        <v>17</v>
      </c>
      <c r="J9" s="27">
        <f>(J10+J11)/2</f>
        <v>234</v>
      </c>
      <c r="K9" s="27" t="s">
        <v>860</v>
      </c>
    </row>
    <row r="10" spans="1:12" s="30" customFormat="1" ht="34.5" customHeight="1" x14ac:dyDescent="0.2">
      <c r="A10" s="143" t="s">
        <v>833</v>
      </c>
      <c r="B10" s="32" t="s">
        <v>17</v>
      </c>
      <c r="C10" s="32" t="s">
        <v>17</v>
      </c>
      <c r="D10" s="32" t="s">
        <v>17</v>
      </c>
      <c r="E10" s="32" t="s">
        <v>17</v>
      </c>
      <c r="F10" s="32" t="s">
        <v>17</v>
      </c>
      <c r="G10" s="34">
        <v>73617.05</v>
      </c>
      <c r="H10" s="32" t="s">
        <v>17</v>
      </c>
      <c r="I10" s="32" t="s">
        <v>17</v>
      </c>
      <c r="J10" s="32">
        <f>104+215</f>
        <v>319</v>
      </c>
      <c r="K10" s="32" t="s">
        <v>17</v>
      </c>
    </row>
    <row r="11" spans="1:12" s="30" customFormat="1" ht="34.5" customHeight="1" x14ac:dyDescent="0.2">
      <c r="A11" s="143" t="s">
        <v>836</v>
      </c>
      <c r="B11" s="32"/>
      <c r="C11" s="32"/>
      <c r="D11" s="32"/>
      <c r="E11" s="32"/>
      <c r="F11" s="32"/>
      <c r="G11" s="34">
        <f>24124+948</f>
        <v>25072</v>
      </c>
      <c r="H11" s="32" t="s">
        <v>17</v>
      </c>
      <c r="I11" s="32" t="s">
        <v>17</v>
      </c>
      <c r="J11" s="32">
        <f>89+60</f>
        <v>149</v>
      </c>
      <c r="K11" s="32" t="s">
        <v>17</v>
      </c>
    </row>
    <row r="12" spans="1:12" s="30" customFormat="1" ht="34.5" hidden="1" customHeight="1" x14ac:dyDescent="0.2">
      <c r="A12" s="143"/>
      <c r="B12" s="32"/>
      <c r="C12" s="32"/>
      <c r="D12" s="32"/>
      <c r="E12" s="32"/>
      <c r="F12" s="32"/>
      <c r="G12" s="34"/>
      <c r="H12" s="32"/>
      <c r="I12" s="32"/>
      <c r="J12" s="32"/>
      <c r="K12" s="32"/>
    </row>
    <row r="13" spans="1:12" s="33" customFormat="1" ht="18" customHeight="1" x14ac:dyDescent="0.2">
      <c r="A13" s="26" t="s">
        <v>849</v>
      </c>
      <c r="B13" s="27" t="s">
        <v>17</v>
      </c>
      <c r="C13" s="27" t="s">
        <v>17</v>
      </c>
      <c r="D13" s="27" t="s">
        <v>17</v>
      </c>
      <c r="E13" s="27" t="s">
        <v>17</v>
      </c>
      <c r="F13" s="142" t="s">
        <v>17</v>
      </c>
      <c r="G13" s="31">
        <f>SUM(G14:G16)</f>
        <v>43670.54</v>
      </c>
      <c r="H13" s="27" t="s">
        <v>17</v>
      </c>
      <c r="I13" s="27" t="s">
        <v>17</v>
      </c>
      <c r="J13" s="146">
        <f>(J14+J15+J16)/3</f>
        <v>80.666666666666671</v>
      </c>
      <c r="K13" s="27" t="s">
        <v>860</v>
      </c>
      <c r="L13" s="30"/>
    </row>
    <row r="14" spans="1:12" s="33" customFormat="1" ht="27" customHeight="1" x14ac:dyDescent="0.2">
      <c r="A14" s="143" t="s">
        <v>24</v>
      </c>
      <c r="B14" s="32" t="s">
        <v>17</v>
      </c>
      <c r="C14" s="32" t="s">
        <v>17</v>
      </c>
      <c r="D14" s="32" t="s">
        <v>17</v>
      </c>
      <c r="E14" s="32" t="s">
        <v>17</v>
      </c>
      <c r="F14" s="32" t="s">
        <v>17</v>
      </c>
      <c r="G14" s="34">
        <v>1344.14</v>
      </c>
      <c r="H14" s="32" t="s">
        <v>17</v>
      </c>
      <c r="I14" s="32" t="s">
        <v>17</v>
      </c>
      <c r="J14" s="32">
        <v>23</v>
      </c>
      <c r="K14" s="32" t="s">
        <v>17</v>
      </c>
      <c r="L14" s="30"/>
    </row>
    <row r="15" spans="1:12" s="33" customFormat="1" ht="27" customHeight="1" x14ac:dyDescent="0.2">
      <c r="A15" s="143" t="s">
        <v>839</v>
      </c>
      <c r="B15" s="32" t="s">
        <v>17</v>
      </c>
      <c r="C15" s="32" t="s">
        <v>17</v>
      </c>
      <c r="D15" s="32" t="s">
        <v>17</v>
      </c>
      <c r="E15" s="32" t="s">
        <v>17</v>
      </c>
      <c r="F15" s="32" t="s">
        <v>17</v>
      </c>
      <c r="G15" s="34">
        <f>21216+13740.4+24</f>
        <v>34980.400000000001</v>
      </c>
      <c r="H15" s="32" t="s">
        <v>17</v>
      </c>
      <c r="I15" s="32" t="s">
        <v>17</v>
      </c>
      <c r="J15" s="32">
        <f>86+59</f>
        <v>145</v>
      </c>
      <c r="K15" s="32" t="s">
        <v>17</v>
      </c>
      <c r="L15" s="30"/>
    </row>
    <row r="16" spans="1:12" s="33" customFormat="1" ht="27" customHeight="1" x14ac:dyDescent="0.2">
      <c r="A16" s="143" t="s">
        <v>857</v>
      </c>
      <c r="B16" s="32" t="s">
        <v>17</v>
      </c>
      <c r="C16" s="32" t="s">
        <v>17</v>
      </c>
      <c r="D16" s="32" t="s">
        <v>17</v>
      </c>
      <c r="E16" s="32" t="s">
        <v>17</v>
      </c>
      <c r="F16" s="32" t="s">
        <v>17</v>
      </c>
      <c r="G16" s="34">
        <v>7346</v>
      </c>
      <c r="H16" s="32" t="s">
        <v>17</v>
      </c>
      <c r="I16" s="32" t="s">
        <v>17</v>
      </c>
      <c r="J16" s="32">
        <f>13+61</f>
        <v>74</v>
      </c>
      <c r="K16" s="32" t="s">
        <v>17</v>
      </c>
      <c r="L16" s="30"/>
    </row>
    <row r="17" spans="1:12" s="33" customFormat="1" ht="27" customHeight="1" x14ac:dyDescent="0.2">
      <c r="A17" s="26" t="s">
        <v>850</v>
      </c>
      <c r="B17" s="27" t="s">
        <v>17</v>
      </c>
      <c r="C17" s="27" t="s">
        <v>17</v>
      </c>
      <c r="D17" s="27" t="s">
        <v>17</v>
      </c>
      <c r="E17" s="27" t="s">
        <v>17</v>
      </c>
      <c r="F17" s="142" t="s">
        <v>17</v>
      </c>
      <c r="G17" s="31">
        <f>G18+G19+G20</f>
        <v>87585.65</v>
      </c>
      <c r="H17" s="27" t="s">
        <v>17</v>
      </c>
      <c r="I17" s="27" t="s">
        <v>17</v>
      </c>
      <c r="J17" s="146">
        <f>(J18+J19)/2</f>
        <v>169.5</v>
      </c>
      <c r="K17" s="27" t="s">
        <v>860</v>
      </c>
      <c r="L17" s="30"/>
    </row>
    <row r="18" spans="1:12" s="33" customFormat="1" ht="27" customHeight="1" x14ac:dyDescent="0.2">
      <c r="A18" s="143" t="s">
        <v>834</v>
      </c>
      <c r="B18" s="32" t="s">
        <v>17</v>
      </c>
      <c r="C18" s="32" t="s">
        <v>17</v>
      </c>
      <c r="D18" s="32" t="s">
        <v>17</v>
      </c>
      <c r="E18" s="32" t="s">
        <v>17</v>
      </c>
      <c r="F18" s="32" t="s">
        <v>17</v>
      </c>
      <c r="G18" s="34">
        <v>32866.65</v>
      </c>
      <c r="H18" s="32" t="s">
        <v>17</v>
      </c>
      <c r="I18" s="32" t="s">
        <v>17</v>
      </c>
      <c r="J18" s="32">
        <v>117</v>
      </c>
      <c r="K18" s="32" t="s">
        <v>17</v>
      </c>
      <c r="L18" s="30"/>
    </row>
    <row r="19" spans="1:12" s="33" customFormat="1" ht="27" customHeight="1" x14ac:dyDescent="0.2">
      <c r="A19" s="143" t="s">
        <v>837</v>
      </c>
      <c r="B19" s="32"/>
      <c r="C19" s="32"/>
      <c r="D19" s="32"/>
      <c r="E19" s="32"/>
      <c r="F19" s="32"/>
      <c r="G19" s="34">
        <f>31472+795+22452</f>
        <v>54719</v>
      </c>
      <c r="H19" s="32" t="s">
        <v>17</v>
      </c>
      <c r="I19" s="32" t="s">
        <v>17</v>
      </c>
      <c r="J19" s="32">
        <v>222</v>
      </c>
      <c r="K19" s="32" t="s">
        <v>17</v>
      </c>
      <c r="L19" s="30"/>
    </row>
    <row r="20" spans="1:12" s="33" customFormat="1" ht="27" hidden="1" customHeight="1" x14ac:dyDescent="0.2">
      <c r="A20" s="143"/>
      <c r="B20" s="32"/>
      <c r="C20" s="32"/>
      <c r="D20" s="32"/>
      <c r="E20" s="32"/>
      <c r="F20" s="32"/>
      <c r="G20" s="34"/>
      <c r="H20" s="32"/>
      <c r="I20" s="32"/>
      <c r="J20" s="32"/>
      <c r="K20" s="32"/>
      <c r="L20" s="30"/>
    </row>
    <row r="21" spans="1:12" s="33" customFormat="1" ht="12.75" x14ac:dyDescent="0.2">
      <c r="A21" s="26" t="s">
        <v>851</v>
      </c>
      <c r="B21" s="27" t="s">
        <v>17</v>
      </c>
      <c r="C21" s="27" t="s">
        <v>17</v>
      </c>
      <c r="D21" s="27" t="s">
        <v>17</v>
      </c>
      <c r="E21" s="27" t="s">
        <v>17</v>
      </c>
      <c r="F21" s="142" t="s">
        <v>17</v>
      </c>
      <c r="G21" s="31">
        <f>SUM(G22:G24)</f>
        <v>98022.81</v>
      </c>
      <c r="H21" s="27" t="s">
        <v>17</v>
      </c>
      <c r="I21" s="27" t="s">
        <v>17</v>
      </c>
      <c r="J21" s="146">
        <f>(J22+J23+J24)/3</f>
        <v>127.33333333333333</v>
      </c>
      <c r="K21" s="27" t="s">
        <v>860</v>
      </c>
      <c r="L21" s="30"/>
    </row>
    <row r="22" spans="1:12" s="30" customFormat="1" ht="34.5" customHeight="1" x14ac:dyDescent="0.2">
      <c r="A22" s="143" t="s">
        <v>25</v>
      </c>
      <c r="B22" s="32" t="s">
        <v>17</v>
      </c>
      <c r="C22" s="32" t="s">
        <v>17</v>
      </c>
      <c r="D22" s="32" t="s">
        <v>17</v>
      </c>
      <c r="E22" s="32" t="s">
        <v>17</v>
      </c>
      <c r="F22" s="32" t="s">
        <v>17</v>
      </c>
      <c r="G22" s="34">
        <v>16991.810000000001</v>
      </c>
      <c r="H22" s="32" t="s">
        <v>17</v>
      </c>
      <c r="I22" s="32" t="s">
        <v>17</v>
      </c>
      <c r="J22" s="144">
        <f>20+35</f>
        <v>55</v>
      </c>
      <c r="K22" s="32" t="s">
        <v>17</v>
      </c>
    </row>
    <row r="23" spans="1:12" s="30" customFormat="1" ht="34.5" customHeight="1" x14ac:dyDescent="0.2">
      <c r="A23" s="143" t="s">
        <v>835</v>
      </c>
      <c r="B23" s="32" t="s">
        <v>17</v>
      </c>
      <c r="C23" s="32" t="s">
        <v>17</v>
      </c>
      <c r="D23" s="32" t="s">
        <v>17</v>
      </c>
      <c r="E23" s="32" t="s">
        <v>17</v>
      </c>
      <c r="F23" s="32" t="s">
        <v>17</v>
      </c>
      <c r="G23" s="34">
        <v>42529</v>
      </c>
      <c r="H23" s="32" t="s">
        <v>17</v>
      </c>
      <c r="I23" s="32" t="s">
        <v>17</v>
      </c>
      <c r="J23" s="144">
        <f>93+74</f>
        <v>167</v>
      </c>
      <c r="K23" s="32" t="s">
        <v>17</v>
      </c>
    </row>
    <row r="24" spans="1:12" s="30" customFormat="1" ht="34.5" customHeight="1" x14ac:dyDescent="0.2">
      <c r="A24" s="143" t="s">
        <v>858</v>
      </c>
      <c r="B24" s="32" t="s">
        <v>17</v>
      </c>
      <c r="C24" s="32" t="s">
        <v>17</v>
      </c>
      <c r="D24" s="32" t="s">
        <v>17</v>
      </c>
      <c r="E24" s="32" t="s">
        <v>17</v>
      </c>
      <c r="F24" s="32" t="s">
        <v>17</v>
      </c>
      <c r="G24" s="34">
        <v>38502</v>
      </c>
      <c r="H24" s="32" t="s">
        <v>17</v>
      </c>
      <c r="I24" s="32" t="s">
        <v>17</v>
      </c>
      <c r="J24" s="144">
        <f>91+69</f>
        <v>160</v>
      </c>
      <c r="K24" s="32" t="s">
        <v>17</v>
      </c>
    </row>
    <row r="25" spans="1:12" s="33" customFormat="1" ht="25.5" x14ac:dyDescent="0.2">
      <c r="A25" s="26" t="s">
        <v>852</v>
      </c>
      <c r="B25" s="27" t="s">
        <v>17</v>
      </c>
      <c r="C25" s="27" t="s">
        <v>17</v>
      </c>
      <c r="D25" s="27" t="s">
        <v>17</v>
      </c>
      <c r="E25" s="27" t="s">
        <v>17</v>
      </c>
      <c r="F25" s="142" t="s">
        <v>17</v>
      </c>
      <c r="G25" s="31">
        <f>SUM(G26:G28)</f>
        <v>9502.9</v>
      </c>
      <c r="H25" s="27" t="s">
        <v>17</v>
      </c>
      <c r="I25" s="27" t="s">
        <v>17</v>
      </c>
      <c r="J25" s="27">
        <f>(J26+J27)/2</f>
        <v>35</v>
      </c>
      <c r="K25" s="27" t="s">
        <v>860</v>
      </c>
      <c r="L25" s="30"/>
    </row>
    <row r="26" spans="1:12" s="30" customFormat="1" ht="31.5" customHeight="1" x14ac:dyDescent="0.2">
      <c r="A26" s="143" t="s">
        <v>829</v>
      </c>
      <c r="B26" s="32" t="s">
        <v>17</v>
      </c>
      <c r="C26" s="32" t="s">
        <v>17</v>
      </c>
      <c r="D26" s="32" t="s">
        <v>17</v>
      </c>
      <c r="E26" s="32" t="s">
        <v>17</v>
      </c>
      <c r="F26" s="32" t="s">
        <v>17</v>
      </c>
      <c r="G26" s="34">
        <v>3217.83</v>
      </c>
      <c r="H26" s="32" t="s">
        <v>17</v>
      </c>
      <c r="I26" s="32" t="s">
        <v>17</v>
      </c>
      <c r="J26" s="144">
        <v>32</v>
      </c>
      <c r="K26" s="32" t="s">
        <v>17</v>
      </c>
    </row>
    <row r="27" spans="1:12" s="30" customFormat="1" ht="31.5" customHeight="1" x14ac:dyDescent="0.2">
      <c r="A27" s="143" t="s">
        <v>840</v>
      </c>
      <c r="B27" s="32" t="s">
        <v>17</v>
      </c>
      <c r="C27" s="32" t="s">
        <v>17</v>
      </c>
      <c r="D27" s="32" t="s">
        <v>17</v>
      </c>
      <c r="E27" s="32" t="s">
        <v>17</v>
      </c>
      <c r="F27" s="32" t="s">
        <v>17</v>
      </c>
      <c r="G27" s="34">
        <v>6285.07</v>
      </c>
      <c r="H27" s="32" t="s">
        <v>17</v>
      </c>
      <c r="I27" s="32" t="s">
        <v>17</v>
      </c>
      <c r="J27" s="144">
        <v>38</v>
      </c>
      <c r="K27" s="32" t="s">
        <v>17</v>
      </c>
    </row>
    <row r="28" spans="1:12" s="30" customFormat="1" ht="31.5" hidden="1" customHeight="1" x14ac:dyDescent="0.2">
      <c r="A28" s="143"/>
      <c r="B28" s="32"/>
      <c r="C28" s="32"/>
      <c r="D28" s="32"/>
      <c r="E28" s="32"/>
      <c r="F28" s="32"/>
      <c r="G28" s="34"/>
      <c r="H28" s="32"/>
      <c r="I28" s="32"/>
      <c r="J28" s="144"/>
      <c r="K28" s="32"/>
    </row>
    <row r="29" spans="1:12" s="33" customFormat="1" ht="24.75" customHeight="1" x14ac:dyDescent="0.2">
      <c r="A29" s="26" t="s">
        <v>853</v>
      </c>
      <c r="B29" s="27" t="s">
        <v>17</v>
      </c>
      <c r="C29" s="27" t="s">
        <v>17</v>
      </c>
      <c r="D29" s="27" t="s">
        <v>17</v>
      </c>
      <c r="E29" s="27" t="s">
        <v>17</v>
      </c>
      <c r="F29" s="142" t="s">
        <v>17</v>
      </c>
      <c r="G29" s="31">
        <f>SUM(G30:G32)</f>
        <v>20041.580000000002</v>
      </c>
      <c r="H29" s="27" t="s">
        <v>17</v>
      </c>
      <c r="I29" s="27" t="s">
        <v>17</v>
      </c>
      <c r="J29" s="146">
        <f>(J30+J31)/2</f>
        <v>30.5</v>
      </c>
      <c r="K29" s="27" t="s">
        <v>860</v>
      </c>
      <c r="L29" s="30"/>
    </row>
    <row r="30" spans="1:12" s="30" customFormat="1" ht="31.5" customHeight="1" x14ac:dyDescent="0.2">
      <c r="A30" s="143" t="s">
        <v>830</v>
      </c>
      <c r="B30" s="32" t="s">
        <v>17</v>
      </c>
      <c r="C30" s="32" t="s">
        <v>17</v>
      </c>
      <c r="D30" s="32" t="s">
        <v>17</v>
      </c>
      <c r="E30" s="32" t="s">
        <v>17</v>
      </c>
      <c r="F30" s="32" t="s">
        <v>17</v>
      </c>
      <c r="G30" s="34">
        <v>13393.12</v>
      </c>
      <c r="H30" s="32" t="s">
        <v>17</v>
      </c>
      <c r="I30" s="32" t="s">
        <v>17</v>
      </c>
      <c r="J30" s="144">
        <v>35</v>
      </c>
      <c r="K30" s="32" t="s">
        <v>17</v>
      </c>
    </row>
    <row r="31" spans="1:12" s="30" customFormat="1" ht="31.5" customHeight="1" x14ac:dyDescent="0.2">
      <c r="A31" s="143" t="s">
        <v>841</v>
      </c>
      <c r="B31" s="32" t="s">
        <v>17</v>
      </c>
      <c r="C31" s="32" t="s">
        <v>17</v>
      </c>
      <c r="D31" s="32" t="s">
        <v>17</v>
      </c>
      <c r="E31" s="32" t="s">
        <v>17</v>
      </c>
      <c r="F31" s="32" t="s">
        <v>17</v>
      </c>
      <c r="G31" s="34">
        <v>6648.46</v>
      </c>
      <c r="H31" s="32" t="s">
        <v>17</v>
      </c>
      <c r="I31" s="32" t="s">
        <v>17</v>
      </c>
      <c r="J31" s="144">
        <v>26</v>
      </c>
      <c r="K31" s="32" t="s">
        <v>17</v>
      </c>
    </row>
    <row r="32" spans="1:12" s="30" customFormat="1" ht="31.5" hidden="1" customHeight="1" x14ac:dyDescent="0.2">
      <c r="A32" s="143"/>
      <c r="B32" s="32"/>
      <c r="C32" s="32"/>
      <c r="D32" s="32"/>
      <c r="E32" s="32"/>
      <c r="F32" s="32"/>
      <c r="G32" s="34"/>
      <c r="H32" s="32"/>
      <c r="I32" s="32"/>
      <c r="J32" s="144"/>
      <c r="K32" s="32"/>
    </row>
    <row r="33" spans="1:12" s="33" customFormat="1" ht="38.25" x14ac:dyDescent="0.2">
      <c r="A33" s="26" t="s">
        <v>854</v>
      </c>
      <c r="B33" s="27" t="s">
        <v>17</v>
      </c>
      <c r="C33" s="27" t="s">
        <v>17</v>
      </c>
      <c r="D33" s="27" t="s">
        <v>17</v>
      </c>
      <c r="E33" s="27" t="s">
        <v>17</v>
      </c>
      <c r="F33" s="142" t="s">
        <v>17</v>
      </c>
      <c r="G33" s="31">
        <f>G34+G35+G36</f>
        <v>5956.37</v>
      </c>
      <c r="H33" s="27" t="s">
        <v>17</v>
      </c>
      <c r="I33" s="27" t="s">
        <v>17</v>
      </c>
      <c r="J33" s="27">
        <f>(J34+J35)/2</f>
        <v>14</v>
      </c>
      <c r="K33" s="27" t="s">
        <v>860</v>
      </c>
      <c r="L33" s="30"/>
    </row>
    <row r="34" spans="1:12" s="30" customFormat="1" ht="31.5" customHeight="1" x14ac:dyDescent="0.2">
      <c r="A34" s="143" t="s">
        <v>831</v>
      </c>
      <c r="B34" s="32" t="s">
        <v>17</v>
      </c>
      <c r="C34" s="32" t="s">
        <v>17</v>
      </c>
      <c r="D34" s="32" t="s">
        <v>17</v>
      </c>
      <c r="E34" s="32" t="s">
        <v>17</v>
      </c>
      <c r="F34" s="32" t="s">
        <v>17</v>
      </c>
      <c r="G34" s="34">
        <v>3177.67</v>
      </c>
      <c r="H34" s="32" t="s">
        <v>17</v>
      </c>
      <c r="I34" s="32" t="s">
        <v>17</v>
      </c>
      <c r="J34" s="144">
        <v>15</v>
      </c>
      <c r="K34" s="32" t="s">
        <v>17</v>
      </c>
    </row>
    <row r="35" spans="1:12" s="30" customFormat="1" ht="31.5" customHeight="1" x14ac:dyDescent="0.2">
      <c r="A35" s="143" t="s">
        <v>842</v>
      </c>
      <c r="B35" s="32" t="s">
        <v>17</v>
      </c>
      <c r="C35" s="32" t="s">
        <v>17</v>
      </c>
      <c r="D35" s="32" t="s">
        <v>17</v>
      </c>
      <c r="E35" s="32" t="s">
        <v>17</v>
      </c>
      <c r="F35" s="32" t="s">
        <v>17</v>
      </c>
      <c r="G35" s="34">
        <v>2778.7</v>
      </c>
      <c r="H35" s="32" t="s">
        <v>17</v>
      </c>
      <c r="I35" s="32" t="s">
        <v>17</v>
      </c>
      <c r="J35" s="144">
        <v>13</v>
      </c>
      <c r="K35" s="32" t="s">
        <v>17</v>
      </c>
    </row>
    <row r="36" spans="1:12" s="30" customFormat="1" ht="31.5" hidden="1" customHeight="1" x14ac:dyDescent="0.2">
      <c r="A36" s="143"/>
      <c r="B36" s="32"/>
      <c r="C36" s="32"/>
      <c r="D36" s="32"/>
      <c r="E36" s="32"/>
      <c r="F36" s="32"/>
      <c r="G36" s="34"/>
      <c r="H36" s="32"/>
      <c r="I36" s="32"/>
      <c r="J36" s="144"/>
      <c r="K36" s="32"/>
    </row>
    <row r="37" spans="1:12" s="33" customFormat="1" ht="25.5" x14ac:dyDescent="0.2">
      <c r="A37" s="26" t="s">
        <v>855</v>
      </c>
      <c r="B37" s="27" t="s">
        <v>17</v>
      </c>
      <c r="C37" s="27" t="s">
        <v>17</v>
      </c>
      <c r="D37" s="27" t="s">
        <v>17</v>
      </c>
      <c r="E37" s="27" t="s">
        <v>17</v>
      </c>
      <c r="F37" s="142" t="s">
        <v>17</v>
      </c>
      <c r="G37" s="31">
        <f>G38+G39+G40</f>
        <v>4936.63</v>
      </c>
      <c r="H37" s="27" t="s">
        <v>17</v>
      </c>
      <c r="I37" s="27" t="s">
        <v>17</v>
      </c>
      <c r="J37" s="27">
        <f>(J38+J39)/2</f>
        <v>22</v>
      </c>
      <c r="K37" s="27" t="s">
        <v>860</v>
      </c>
      <c r="L37" s="30"/>
    </row>
    <row r="38" spans="1:12" s="30" customFormat="1" ht="31.5" customHeight="1" x14ac:dyDescent="0.2">
      <c r="A38" s="143" t="s">
        <v>832</v>
      </c>
      <c r="B38" s="32" t="s">
        <v>17</v>
      </c>
      <c r="C38" s="32" t="s">
        <v>17</v>
      </c>
      <c r="D38" s="32" t="s">
        <v>17</v>
      </c>
      <c r="E38" s="32" t="s">
        <v>17</v>
      </c>
      <c r="F38" s="32" t="s">
        <v>17</v>
      </c>
      <c r="G38" s="34">
        <v>409.21</v>
      </c>
      <c r="H38" s="32" t="s">
        <v>17</v>
      </c>
      <c r="I38" s="32" t="s">
        <v>17</v>
      </c>
      <c r="J38" s="144">
        <v>26</v>
      </c>
      <c r="K38" s="32" t="s">
        <v>17</v>
      </c>
    </row>
    <row r="39" spans="1:12" s="30" customFormat="1" ht="31.5" customHeight="1" x14ac:dyDescent="0.2">
      <c r="A39" s="143" t="s">
        <v>843</v>
      </c>
      <c r="B39" s="32" t="s">
        <v>17</v>
      </c>
      <c r="C39" s="32" t="s">
        <v>17</v>
      </c>
      <c r="D39" s="32" t="s">
        <v>17</v>
      </c>
      <c r="E39" s="32" t="s">
        <v>17</v>
      </c>
      <c r="F39" s="32" t="s">
        <v>17</v>
      </c>
      <c r="G39" s="34">
        <v>4527.42</v>
      </c>
      <c r="H39" s="32" t="s">
        <v>17</v>
      </c>
      <c r="I39" s="32" t="s">
        <v>17</v>
      </c>
      <c r="J39" s="144">
        <v>18</v>
      </c>
      <c r="K39" s="32" t="s">
        <v>17</v>
      </c>
    </row>
    <row r="40" spans="1:12" s="30" customFormat="1" ht="31.5" hidden="1" customHeight="1" x14ac:dyDescent="0.2">
      <c r="A40" s="143"/>
      <c r="B40" s="32"/>
      <c r="C40" s="32"/>
      <c r="D40" s="32"/>
      <c r="E40" s="32"/>
      <c r="F40" s="32"/>
      <c r="G40" s="34"/>
      <c r="H40" s="32"/>
      <c r="I40" s="32"/>
      <c r="J40" s="144"/>
      <c r="K40" s="32"/>
    </row>
    <row r="41" spans="1:12" s="33" customFormat="1" ht="25.5" x14ac:dyDescent="0.2">
      <c r="A41" s="26" t="s">
        <v>856</v>
      </c>
      <c r="B41" s="27" t="s">
        <v>17</v>
      </c>
      <c r="C41" s="27" t="s">
        <v>17</v>
      </c>
      <c r="D41" s="27" t="s">
        <v>17</v>
      </c>
      <c r="E41" s="27" t="s">
        <v>17</v>
      </c>
      <c r="F41" s="142" t="s">
        <v>17</v>
      </c>
      <c r="G41" s="31">
        <f>G42</f>
        <v>4119.6499999999996</v>
      </c>
      <c r="H41" s="27" t="s">
        <v>17</v>
      </c>
      <c r="I41" s="27" t="s">
        <v>17</v>
      </c>
      <c r="J41" s="27">
        <f>(J42)/1</f>
        <v>23</v>
      </c>
      <c r="K41" s="27" t="s">
        <v>860</v>
      </c>
      <c r="L41" s="30"/>
    </row>
    <row r="42" spans="1:12" s="30" customFormat="1" ht="31.5" customHeight="1" x14ac:dyDescent="0.2">
      <c r="A42" s="143" t="s">
        <v>844</v>
      </c>
      <c r="B42" s="32" t="s">
        <v>17</v>
      </c>
      <c r="C42" s="32" t="s">
        <v>17</v>
      </c>
      <c r="D42" s="32" t="s">
        <v>17</v>
      </c>
      <c r="E42" s="32" t="s">
        <v>17</v>
      </c>
      <c r="F42" s="32" t="s">
        <v>17</v>
      </c>
      <c r="G42" s="34">
        <v>4119.6499999999996</v>
      </c>
      <c r="H42" s="32" t="s">
        <v>17</v>
      </c>
      <c r="I42" s="32" t="s">
        <v>17</v>
      </c>
      <c r="J42" s="144">
        <v>23</v>
      </c>
      <c r="K42" s="32" t="s">
        <v>17</v>
      </c>
    </row>
    <row r="43" spans="1:12" s="33" customFormat="1" ht="24.75" customHeight="1" x14ac:dyDescent="0.2">
      <c r="A43" s="26" t="s">
        <v>846</v>
      </c>
      <c r="B43" s="27" t="s">
        <v>17</v>
      </c>
      <c r="C43" s="27" t="s">
        <v>17</v>
      </c>
      <c r="D43" s="27" t="s">
        <v>17</v>
      </c>
      <c r="E43" s="27" t="s">
        <v>17</v>
      </c>
      <c r="F43" s="142" t="s">
        <v>17</v>
      </c>
      <c r="G43" s="31">
        <f>G44</f>
        <v>758.27</v>
      </c>
      <c r="H43" s="27" t="s">
        <v>17</v>
      </c>
      <c r="I43" s="27" t="s">
        <v>17</v>
      </c>
      <c r="J43" s="27">
        <f>(J44)/1</f>
        <v>5</v>
      </c>
      <c r="K43" s="27" t="s">
        <v>860</v>
      </c>
      <c r="L43" s="30"/>
    </row>
    <row r="44" spans="1:12" s="30" customFormat="1" ht="31.5" customHeight="1" x14ac:dyDescent="0.2">
      <c r="A44" s="143" t="s">
        <v>847</v>
      </c>
      <c r="B44" s="32" t="s">
        <v>17</v>
      </c>
      <c r="C44" s="32" t="s">
        <v>17</v>
      </c>
      <c r="D44" s="32" t="s">
        <v>17</v>
      </c>
      <c r="E44" s="32" t="s">
        <v>17</v>
      </c>
      <c r="F44" s="32" t="s">
        <v>17</v>
      </c>
      <c r="G44" s="34">
        <v>758.27</v>
      </c>
      <c r="H44" s="32" t="s">
        <v>17</v>
      </c>
      <c r="I44" s="32" t="s">
        <v>17</v>
      </c>
      <c r="J44" s="144">
        <v>5</v>
      </c>
      <c r="K44" s="32" t="s">
        <v>17</v>
      </c>
    </row>
    <row r="45" spans="1:12" s="25" customFormat="1" ht="81.75" customHeight="1" x14ac:dyDescent="0.25">
      <c r="A45" s="22" t="s">
        <v>20</v>
      </c>
      <c r="B45" s="24" t="s">
        <v>17</v>
      </c>
      <c r="C45" s="24" t="s">
        <v>17</v>
      </c>
      <c r="D45" s="24" t="s">
        <v>17</v>
      </c>
      <c r="E45" s="24" t="s">
        <v>17</v>
      </c>
      <c r="F45" s="23">
        <v>3147212</v>
      </c>
      <c r="G45" s="23">
        <f>G46+G47+G48</f>
        <v>125615.8</v>
      </c>
      <c r="H45" s="24" t="s">
        <v>17</v>
      </c>
      <c r="I45" s="147" t="s">
        <v>861</v>
      </c>
      <c r="J45" s="145">
        <f>SUM(J46:J48)/2</f>
        <v>666.5</v>
      </c>
      <c r="K45" s="148" t="s">
        <v>860</v>
      </c>
    </row>
    <row r="46" spans="1:12" ht="51.75" x14ac:dyDescent="0.25">
      <c r="A46" s="143" t="s">
        <v>838</v>
      </c>
      <c r="B46" s="32" t="s">
        <v>17</v>
      </c>
      <c r="C46" s="32" t="s">
        <v>17</v>
      </c>
      <c r="D46" s="32" t="s">
        <v>17</v>
      </c>
      <c r="E46" s="32" t="s">
        <v>17</v>
      </c>
      <c r="F46" s="32" t="s">
        <v>17</v>
      </c>
      <c r="G46" s="34">
        <v>37761</v>
      </c>
      <c r="H46" s="32" t="s">
        <v>17</v>
      </c>
      <c r="I46" s="32" t="s">
        <v>17</v>
      </c>
      <c r="J46" s="32">
        <v>468</v>
      </c>
      <c r="K46" s="32" t="s">
        <v>17</v>
      </c>
    </row>
    <row r="47" spans="1:12" ht="51.75" x14ac:dyDescent="0.25">
      <c r="A47" s="143" t="s">
        <v>845</v>
      </c>
      <c r="B47" s="32" t="s">
        <v>17</v>
      </c>
      <c r="C47" s="32" t="s">
        <v>17</v>
      </c>
      <c r="D47" s="32" t="s">
        <v>17</v>
      </c>
      <c r="E47" s="32" t="s">
        <v>17</v>
      </c>
      <c r="F47" s="32" t="s">
        <v>17</v>
      </c>
      <c r="G47" s="34">
        <f>86576.96+367.79</f>
        <v>86944.75</v>
      </c>
      <c r="H47" s="32" t="s">
        <v>17</v>
      </c>
      <c r="I47" s="32" t="s">
        <v>17</v>
      </c>
      <c r="J47" s="32">
        <v>852</v>
      </c>
      <c r="K47" s="32" t="s">
        <v>17</v>
      </c>
    </row>
    <row r="48" spans="1:12" ht="51.75" x14ac:dyDescent="0.25">
      <c r="A48" s="143" t="s">
        <v>859</v>
      </c>
      <c r="B48" s="32" t="s">
        <v>17</v>
      </c>
      <c r="C48" s="32" t="s">
        <v>17</v>
      </c>
      <c r="D48" s="32" t="s">
        <v>17</v>
      </c>
      <c r="E48" s="32" t="s">
        <v>17</v>
      </c>
      <c r="F48" s="32" t="s">
        <v>17</v>
      </c>
      <c r="G48" s="34">
        <v>910.05</v>
      </c>
      <c r="H48" s="32" t="s">
        <v>17</v>
      </c>
      <c r="I48" s="32" t="s">
        <v>17</v>
      </c>
      <c r="J48" s="32">
        <v>13</v>
      </c>
      <c r="K48" s="32" t="s">
        <v>17</v>
      </c>
    </row>
    <row r="49" spans="1:11" ht="150" customHeight="1" x14ac:dyDescent="0.25">
      <c r="A49" s="155" t="s">
        <v>869</v>
      </c>
      <c r="B49" s="150" t="s">
        <v>866</v>
      </c>
      <c r="C49" s="150" t="s">
        <v>867</v>
      </c>
      <c r="D49" s="151" t="s">
        <v>8</v>
      </c>
      <c r="E49" s="152" t="s">
        <v>865</v>
      </c>
      <c r="F49" s="153">
        <f>F51+F52</f>
        <v>1045617</v>
      </c>
      <c r="G49" s="153">
        <f>G51+G52</f>
        <v>0</v>
      </c>
      <c r="H49" s="154" t="s">
        <v>17</v>
      </c>
      <c r="I49" s="154" t="s">
        <v>17</v>
      </c>
      <c r="J49" s="154" t="s">
        <v>17</v>
      </c>
      <c r="K49" s="154" t="s">
        <v>17</v>
      </c>
    </row>
    <row r="50" spans="1:11" x14ac:dyDescent="0.25">
      <c r="A50" s="29" t="s">
        <v>16</v>
      </c>
      <c r="B50" s="1"/>
      <c r="C50" s="1"/>
      <c r="D50" s="3"/>
      <c r="E50" s="9"/>
      <c r="F50" s="6"/>
      <c r="G50" s="6"/>
      <c r="H50" s="2"/>
      <c r="I50" s="10"/>
      <c r="J50" s="10"/>
      <c r="K50" s="10"/>
    </row>
    <row r="51" spans="1:11" ht="67.5" x14ac:dyDescent="0.25">
      <c r="A51" s="22" t="s">
        <v>863</v>
      </c>
      <c r="B51" s="24" t="s">
        <v>17</v>
      </c>
      <c r="C51" s="24" t="s">
        <v>17</v>
      </c>
      <c r="D51" s="24" t="s">
        <v>17</v>
      </c>
      <c r="E51" s="24" t="s">
        <v>17</v>
      </c>
      <c r="F51" s="23">
        <v>668811</v>
      </c>
      <c r="G51" s="23">
        <v>0</v>
      </c>
      <c r="H51" s="24" t="s">
        <v>17</v>
      </c>
      <c r="I51" s="24" t="s">
        <v>17</v>
      </c>
      <c r="J51" s="24" t="s">
        <v>17</v>
      </c>
      <c r="K51" s="24" t="s">
        <v>17</v>
      </c>
    </row>
    <row r="52" spans="1:11" ht="66" customHeight="1" x14ac:dyDescent="0.25">
      <c r="A52" s="22" t="s">
        <v>864</v>
      </c>
      <c r="B52" s="24" t="s">
        <v>17</v>
      </c>
      <c r="C52" s="24" t="s">
        <v>17</v>
      </c>
      <c r="D52" s="24" t="s">
        <v>17</v>
      </c>
      <c r="E52" s="24" t="s">
        <v>17</v>
      </c>
      <c r="F52" s="23">
        <v>376806</v>
      </c>
      <c r="G52" s="23">
        <v>0</v>
      </c>
      <c r="H52" s="24" t="s">
        <v>17</v>
      </c>
      <c r="I52" s="24" t="s">
        <v>17</v>
      </c>
      <c r="J52" s="24" t="s">
        <v>17</v>
      </c>
      <c r="K52" s="24" t="s">
        <v>17</v>
      </c>
    </row>
  </sheetData>
  <mergeCells count="2">
    <mergeCell ref="A5:K5"/>
    <mergeCell ref="A1:H1"/>
  </mergeCells>
  <hyperlinks>
    <hyperlink ref="E6" r:id="rId1" xr:uid="{75A36DE6-C8E0-4DFA-A38F-E75235A55725}"/>
    <hyperlink ref="E49" r:id="rId2" xr:uid="{184FAE63-BAFD-4C9D-A5A0-ABF9A86E3B26}"/>
  </hyperlinks>
  <pageMargins left="0.11811023622047245" right="0.11811023622047245" top="0.19685039370078741" bottom="0.39370078740157483" header="0.31496062992125984" footer="0.31496062992125984"/>
  <pageSetup paperSize="9" scale="65" orientation="landscape" verticalDpi="300" r:id="rId3"/>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1780-1434-4E6A-982E-6ADBF8BF7714}">
  <dimension ref="A1:L965"/>
  <sheetViews>
    <sheetView zoomScale="90" zoomScaleNormal="90" workbookViewId="0">
      <selection activeCell="B20" sqref="B20"/>
    </sheetView>
  </sheetViews>
  <sheetFormatPr defaultColWidth="8.7109375" defaultRowHeight="15" x14ac:dyDescent="0.25"/>
  <cols>
    <col min="1" max="1" width="53.85546875" style="20" customWidth="1"/>
    <col min="2" max="3" width="12.140625" style="20" customWidth="1"/>
    <col min="4" max="4" width="19" style="20" customWidth="1"/>
    <col min="5" max="5" width="21.7109375" style="20" customWidth="1"/>
    <col min="6" max="6" width="13.28515625" style="28" customWidth="1"/>
    <col min="7" max="7" width="13.5703125" style="28" customWidth="1"/>
    <col min="8" max="8" width="25.42578125" style="20" customWidth="1"/>
    <col min="9" max="9" width="17" style="20" customWidth="1"/>
    <col min="10" max="10" width="14.140625" style="20" customWidth="1"/>
    <col min="11" max="11" width="16.85546875" style="20" customWidth="1"/>
    <col min="12" max="16384" width="8.7109375" style="20"/>
  </cols>
  <sheetData>
    <row r="1" spans="1:11" x14ac:dyDescent="0.25">
      <c r="A1" s="158" t="s">
        <v>10</v>
      </c>
      <c r="B1" s="159"/>
      <c r="C1" s="159"/>
      <c r="D1" s="159"/>
      <c r="E1" s="159"/>
      <c r="F1" s="159"/>
      <c r="G1" s="159"/>
      <c r="H1" s="159"/>
    </row>
    <row r="2" spans="1:11" x14ac:dyDescent="0.25">
      <c r="A2" s="141" t="s">
        <v>27</v>
      </c>
      <c r="B2" s="13"/>
      <c r="C2" s="13"/>
      <c r="D2" s="13"/>
      <c r="E2" s="13"/>
      <c r="F2" s="18"/>
      <c r="G2" s="18"/>
      <c r="H2" s="14"/>
    </row>
    <row r="3" spans="1:11" x14ac:dyDescent="0.25">
      <c r="A3" s="12"/>
      <c r="B3" s="13"/>
      <c r="C3" s="13"/>
      <c r="D3" s="13"/>
      <c r="E3" s="13"/>
      <c r="F3" s="18"/>
      <c r="G3" s="18"/>
      <c r="H3" s="14"/>
    </row>
    <row r="4" spans="1:11" ht="57" x14ac:dyDescent="0.25">
      <c r="A4" s="15" t="s">
        <v>0</v>
      </c>
      <c r="B4" s="16" t="s">
        <v>7</v>
      </c>
      <c r="C4" s="16" t="s">
        <v>5</v>
      </c>
      <c r="D4" s="16" t="s">
        <v>6</v>
      </c>
      <c r="E4" s="16" t="s">
        <v>9</v>
      </c>
      <c r="F4" s="19" t="s">
        <v>1</v>
      </c>
      <c r="G4" s="19" t="s">
        <v>28</v>
      </c>
      <c r="H4" s="17" t="s">
        <v>2</v>
      </c>
      <c r="I4" s="21" t="s">
        <v>3</v>
      </c>
      <c r="J4" s="21" t="s">
        <v>29</v>
      </c>
      <c r="K4" s="21" t="s">
        <v>4</v>
      </c>
    </row>
    <row r="5" spans="1:11" x14ac:dyDescent="0.25">
      <c r="A5" s="156" t="s">
        <v>11</v>
      </c>
      <c r="B5" s="157"/>
      <c r="C5" s="157"/>
      <c r="D5" s="157"/>
      <c r="E5" s="157"/>
      <c r="F5" s="157"/>
      <c r="G5" s="157"/>
      <c r="H5" s="157"/>
      <c r="I5" s="157"/>
      <c r="J5" s="157"/>
      <c r="K5" s="157"/>
    </row>
    <row r="6" spans="1:11" ht="105" x14ac:dyDescent="0.25">
      <c r="A6" s="4" t="s">
        <v>30</v>
      </c>
      <c r="B6" s="7" t="s">
        <v>31</v>
      </c>
      <c r="C6" s="7" t="s">
        <v>32</v>
      </c>
      <c r="D6" s="8" t="s">
        <v>8</v>
      </c>
      <c r="E6" s="9" t="s">
        <v>33</v>
      </c>
      <c r="F6" s="5">
        <f>F8+F526</f>
        <v>524045</v>
      </c>
      <c r="G6" s="5">
        <f>G8+G526</f>
        <v>524044.9</v>
      </c>
      <c r="H6" s="16" t="s">
        <v>17</v>
      </c>
      <c r="I6" s="16" t="s">
        <v>17</v>
      </c>
      <c r="J6" s="16" t="s">
        <v>17</v>
      </c>
      <c r="K6" s="16" t="s">
        <v>17</v>
      </c>
    </row>
    <row r="7" spans="1:11" x14ac:dyDescent="0.25">
      <c r="A7" s="29" t="s">
        <v>16</v>
      </c>
      <c r="B7" s="1"/>
      <c r="C7" s="1"/>
      <c r="D7" s="3"/>
      <c r="E7" s="9"/>
      <c r="F7" s="6"/>
      <c r="G7" s="6"/>
      <c r="H7" s="2"/>
      <c r="I7" s="10"/>
      <c r="J7" s="10"/>
      <c r="K7" s="10"/>
    </row>
    <row r="8" spans="1:11" s="25" customFormat="1" ht="27" x14ac:dyDescent="0.25">
      <c r="A8" s="22" t="s">
        <v>34</v>
      </c>
      <c r="B8" s="11"/>
      <c r="C8" s="11"/>
      <c r="D8" s="11"/>
      <c r="E8" s="11"/>
      <c r="F8" s="23">
        <f>F9+F114+F256+F416+F503</f>
        <v>118583</v>
      </c>
      <c r="G8" s="23">
        <f>G9+G114+G256+G416+G503</f>
        <v>118583</v>
      </c>
      <c r="H8" s="24" t="s">
        <v>17</v>
      </c>
      <c r="I8" s="24" t="s">
        <v>17</v>
      </c>
      <c r="J8" s="24" t="s">
        <v>17</v>
      </c>
      <c r="K8" s="24" t="s">
        <v>17</v>
      </c>
    </row>
    <row r="9" spans="1:11" s="33" customFormat="1" ht="12.75" x14ac:dyDescent="0.2">
      <c r="A9" s="26" t="s">
        <v>12</v>
      </c>
      <c r="B9" s="27" t="s">
        <v>17</v>
      </c>
      <c r="C9" s="27" t="s">
        <v>17</v>
      </c>
      <c r="D9" s="27" t="s">
        <v>17</v>
      </c>
      <c r="E9" s="27" t="s">
        <v>17</v>
      </c>
      <c r="F9" s="31">
        <f>SUM(F10:F81)</f>
        <v>31151</v>
      </c>
      <c r="G9" s="31">
        <f>G10+G11+G14+G70+G81</f>
        <v>31150.999999999996</v>
      </c>
      <c r="H9" s="27" t="s">
        <v>17</v>
      </c>
      <c r="I9" s="27" t="s">
        <v>17</v>
      </c>
      <c r="J9" s="27" t="s">
        <v>17</v>
      </c>
      <c r="K9" s="27" t="s">
        <v>17</v>
      </c>
    </row>
    <row r="10" spans="1:11" s="33" customFormat="1" ht="51" x14ac:dyDescent="0.2">
      <c r="A10" s="36" t="s">
        <v>35</v>
      </c>
      <c r="B10" s="37" t="s">
        <v>17</v>
      </c>
      <c r="C10" s="37" t="s">
        <v>17</v>
      </c>
      <c r="D10" s="37" t="s">
        <v>17</v>
      </c>
      <c r="E10" s="37" t="s">
        <v>17</v>
      </c>
      <c r="F10" s="38">
        <v>1825</v>
      </c>
      <c r="G10" s="38">
        <v>1825</v>
      </c>
      <c r="H10" s="39" t="s">
        <v>17</v>
      </c>
      <c r="I10" s="39" t="s">
        <v>17</v>
      </c>
      <c r="J10" s="39" t="s">
        <v>17</v>
      </c>
      <c r="K10" s="39" t="s">
        <v>17</v>
      </c>
    </row>
    <row r="11" spans="1:11" s="33" customFormat="1" ht="12.75" x14ac:dyDescent="0.2">
      <c r="A11" s="36" t="s">
        <v>36</v>
      </c>
      <c r="B11" s="37" t="s">
        <v>17</v>
      </c>
      <c r="C11" s="37" t="s">
        <v>17</v>
      </c>
      <c r="D11" s="37" t="s">
        <v>17</v>
      </c>
      <c r="E11" s="37" t="s">
        <v>17</v>
      </c>
      <c r="F11" s="38">
        <v>133</v>
      </c>
      <c r="G11" s="38">
        <f>G12+G13</f>
        <v>132.86000000000001</v>
      </c>
      <c r="H11" s="39" t="s">
        <v>17</v>
      </c>
      <c r="I11" s="39" t="s">
        <v>17</v>
      </c>
      <c r="J11" s="39" t="s">
        <v>17</v>
      </c>
      <c r="K11" s="39" t="s">
        <v>17</v>
      </c>
    </row>
    <row r="12" spans="1:11" s="30" customFormat="1" ht="12.75" x14ac:dyDescent="0.2">
      <c r="A12" s="40" t="s">
        <v>37</v>
      </c>
      <c r="B12" s="32" t="s">
        <v>17</v>
      </c>
      <c r="C12" s="32" t="s">
        <v>17</v>
      </c>
      <c r="D12" s="32" t="s">
        <v>17</v>
      </c>
      <c r="E12" s="32" t="s">
        <v>17</v>
      </c>
      <c r="F12" s="32" t="s">
        <v>17</v>
      </c>
      <c r="G12" s="34">
        <f>ROUND(I12*J12,2)</f>
        <v>51.06</v>
      </c>
      <c r="H12" s="41" t="s">
        <v>38</v>
      </c>
      <c r="I12" s="34">
        <v>1110.04</v>
      </c>
      <c r="J12" s="34">
        <v>4.5999999999999999E-2</v>
      </c>
      <c r="K12" s="41" t="s">
        <v>39</v>
      </c>
    </row>
    <row r="13" spans="1:11" s="30" customFormat="1" ht="12.75" x14ac:dyDescent="0.2">
      <c r="A13" s="40" t="s">
        <v>37</v>
      </c>
      <c r="B13" s="32" t="s">
        <v>17</v>
      </c>
      <c r="C13" s="32" t="s">
        <v>17</v>
      </c>
      <c r="D13" s="32" t="s">
        <v>17</v>
      </c>
      <c r="E13" s="32" t="s">
        <v>17</v>
      </c>
      <c r="F13" s="32" t="s">
        <v>17</v>
      </c>
      <c r="G13" s="34">
        <f>ROUND(I13*J13,2)</f>
        <v>81.8</v>
      </c>
      <c r="H13" s="41" t="s">
        <v>38</v>
      </c>
      <c r="I13" s="34">
        <v>1202.8800000000001</v>
      </c>
      <c r="J13" s="34">
        <v>6.8000000000000005E-2</v>
      </c>
      <c r="K13" s="41" t="s">
        <v>39</v>
      </c>
    </row>
    <row r="14" spans="1:11" s="33" customFormat="1" ht="25.5" x14ac:dyDescent="0.2">
      <c r="A14" s="36" t="s">
        <v>40</v>
      </c>
      <c r="B14" s="37" t="s">
        <v>17</v>
      </c>
      <c r="C14" s="37" t="s">
        <v>17</v>
      </c>
      <c r="D14" s="37" t="s">
        <v>17</v>
      </c>
      <c r="E14" s="37" t="s">
        <v>17</v>
      </c>
      <c r="F14" s="38">
        <v>17421</v>
      </c>
      <c r="G14" s="38">
        <f>SUM(G15:G69)</f>
        <v>17420.999999999996</v>
      </c>
      <c r="H14" s="39" t="s">
        <v>17</v>
      </c>
      <c r="I14" s="39" t="s">
        <v>17</v>
      </c>
      <c r="J14" s="39" t="s">
        <v>17</v>
      </c>
      <c r="K14" s="39" t="s">
        <v>17</v>
      </c>
    </row>
    <row r="15" spans="1:11" s="30" customFormat="1" ht="12.75" x14ac:dyDescent="0.2">
      <c r="A15" s="40" t="s">
        <v>41</v>
      </c>
      <c r="B15" s="32" t="s">
        <v>17</v>
      </c>
      <c r="C15" s="32" t="s">
        <v>17</v>
      </c>
      <c r="D15" s="32" t="s">
        <v>17</v>
      </c>
      <c r="E15" s="32" t="s">
        <v>17</v>
      </c>
      <c r="F15" s="32" t="s">
        <v>17</v>
      </c>
      <c r="G15" s="34">
        <f>ROUND(I15*J15,2)</f>
        <v>193.05</v>
      </c>
      <c r="H15" s="41" t="s">
        <v>42</v>
      </c>
      <c r="I15" s="34">
        <v>1.95</v>
      </c>
      <c r="J15" s="34">
        <v>99</v>
      </c>
      <c r="K15" s="41" t="s">
        <v>43</v>
      </c>
    </row>
    <row r="16" spans="1:11" s="30" customFormat="1" ht="63.75" x14ac:dyDescent="0.2">
      <c r="A16" s="40" t="s">
        <v>41</v>
      </c>
      <c r="B16" s="32" t="s">
        <v>17</v>
      </c>
      <c r="C16" s="32" t="s">
        <v>17</v>
      </c>
      <c r="D16" s="32" t="s">
        <v>17</v>
      </c>
      <c r="E16" s="32" t="s">
        <v>17</v>
      </c>
      <c r="F16" s="32" t="s">
        <v>17</v>
      </c>
      <c r="G16" s="34">
        <f t="shared" ref="G16:G69" si="0">ROUND(I16*J16,2)</f>
        <v>1010</v>
      </c>
      <c r="H16" s="41" t="s">
        <v>42</v>
      </c>
      <c r="I16" s="34">
        <v>1.01</v>
      </c>
      <c r="J16" s="34">
        <v>1000</v>
      </c>
      <c r="K16" s="42" t="s">
        <v>44</v>
      </c>
    </row>
    <row r="17" spans="1:11" s="30" customFormat="1" ht="25.5" x14ac:dyDescent="0.2">
      <c r="A17" s="40" t="s">
        <v>45</v>
      </c>
      <c r="B17" s="32" t="s">
        <v>17</v>
      </c>
      <c r="C17" s="32" t="s">
        <v>17</v>
      </c>
      <c r="D17" s="32" t="s">
        <v>17</v>
      </c>
      <c r="E17" s="32" t="s">
        <v>17</v>
      </c>
      <c r="F17" s="32" t="s">
        <v>17</v>
      </c>
      <c r="G17" s="34">
        <f t="shared" si="0"/>
        <v>442.35</v>
      </c>
      <c r="H17" s="42" t="s">
        <v>46</v>
      </c>
      <c r="I17" s="34">
        <v>29.49</v>
      </c>
      <c r="J17" s="34">
        <v>15</v>
      </c>
      <c r="K17" s="42" t="s">
        <v>47</v>
      </c>
    </row>
    <row r="18" spans="1:11" s="30" customFormat="1" ht="38.25" x14ac:dyDescent="0.2">
      <c r="A18" s="40" t="s">
        <v>48</v>
      </c>
      <c r="B18" s="32" t="s">
        <v>17</v>
      </c>
      <c r="C18" s="32" t="s">
        <v>17</v>
      </c>
      <c r="D18" s="32" t="s">
        <v>17</v>
      </c>
      <c r="E18" s="32" t="s">
        <v>17</v>
      </c>
      <c r="F18" s="32" t="s">
        <v>17</v>
      </c>
      <c r="G18" s="34">
        <f t="shared" si="0"/>
        <v>266.56</v>
      </c>
      <c r="H18" s="42" t="s">
        <v>49</v>
      </c>
      <c r="I18" s="34">
        <v>4.76</v>
      </c>
      <c r="J18" s="34">
        <v>56</v>
      </c>
      <c r="K18" s="42" t="s">
        <v>50</v>
      </c>
    </row>
    <row r="19" spans="1:11" s="30" customFormat="1" ht="12.75" x14ac:dyDescent="0.2">
      <c r="A19" s="40" t="s">
        <v>51</v>
      </c>
      <c r="B19" s="32" t="s">
        <v>17</v>
      </c>
      <c r="C19" s="32" t="s">
        <v>17</v>
      </c>
      <c r="D19" s="32" t="s">
        <v>17</v>
      </c>
      <c r="E19" s="32" t="s">
        <v>17</v>
      </c>
      <c r="F19" s="32" t="s">
        <v>17</v>
      </c>
      <c r="G19" s="34">
        <f t="shared" si="0"/>
        <v>121.68</v>
      </c>
      <c r="H19" s="42" t="s">
        <v>49</v>
      </c>
      <c r="I19" s="34">
        <v>5.07</v>
      </c>
      <c r="J19" s="34">
        <v>24</v>
      </c>
      <c r="K19" s="42" t="s">
        <v>52</v>
      </c>
    </row>
    <row r="20" spans="1:11" s="30" customFormat="1" ht="12.75" x14ac:dyDescent="0.2">
      <c r="A20" s="40" t="s">
        <v>48</v>
      </c>
      <c r="B20" s="32" t="s">
        <v>17</v>
      </c>
      <c r="C20" s="32" t="s">
        <v>17</v>
      </c>
      <c r="D20" s="32" t="s">
        <v>17</v>
      </c>
      <c r="E20" s="32" t="s">
        <v>17</v>
      </c>
      <c r="F20" s="32" t="s">
        <v>17</v>
      </c>
      <c r="G20" s="34">
        <f t="shared" si="0"/>
        <v>92.8</v>
      </c>
      <c r="H20" s="42" t="s">
        <v>49</v>
      </c>
      <c r="I20" s="34">
        <v>5.8</v>
      </c>
      <c r="J20" s="34">
        <v>16</v>
      </c>
      <c r="K20" s="42" t="s">
        <v>43</v>
      </c>
    </row>
    <row r="21" spans="1:11" s="30" customFormat="1" ht="25.5" x14ac:dyDescent="0.2">
      <c r="A21" s="40" t="s">
        <v>53</v>
      </c>
      <c r="B21" s="32" t="s">
        <v>17</v>
      </c>
      <c r="C21" s="32" t="s">
        <v>17</v>
      </c>
      <c r="D21" s="32" t="s">
        <v>17</v>
      </c>
      <c r="E21" s="32" t="s">
        <v>17</v>
      </c>
      <c r="F21" s="32" t="s">
        <v>17</v>
      </c>
      <c r="G21" s="34">
        <f t="shared" si="0"/>
        <v>141.84</v>
      </c>
      <c r="H21" s="42" t="s">
        <v>49</v>
      </c>
      <c r="I21" s="34">
        <v>5.91</v>
      </c>
      <c r="J21" s="34">
        <v>24</v>
      </c>
      <c r="K21" s="42" t="s">
        <v>54</v>
      </c>
    </row>
    <row r="22" spans="1:11" s="30" customFormat="1" ht="25.5" x14ac:dyDescent="0.2">
      <c r="A22" s="40" t="s">
        <v>55</v>
      </c>
      <c r="B22" s="32" t="s">
        <v>17</v>
      </c>
      <c r="C22" s="32" t="s">
        <v>17</v>
      </c>
      <c r="D22" s="32" t="s">
        <v>17</v>
      </c>
      <c r="E22" s="32" t="s">
        <v>17</v>
      </c>
      <c r="F22" s="32" t="s">
        <v>17</v>
      </c>
      <c r="G22" s="34">
        <f t="shared" si="0"/>
        <v>75.48</v>
      </c>
      <c r="H22" s="42" t="s">
        <v>49</v>
      </c>
      <c r="I22" s="34">
        <v>6.29</v>
      </c>
      <c r="J22" s="34">
        <v>12</v>
      </c>
      <c r="K22" s="42" t="s">
        <v>54</v>
      </c>
    </row>
    <row r="23" spans="1:11" s="30" customFormat="1" ht="12.75" x14ac:dyDescent="0.2">
      <c r="A23" s="40" t="s">
        <v>55</v>
      </c>
      <c r="B23" s="32" t="s">
        <v>17</v>
      </c>
      <c r="C23" s="32" t="s">
        <v>17</v>
      </c>
      <c r="D23" s="32" t="s">
        <v>17</v>
      </c>
      <c r="E23" s="32" t="s">
        <v>17</v>
      </c>
      <c r="F23" s="32" t="s">
        <v>17</v>
      </c>
      <c r="G23" s="34">
        <f t="shared" si="0"/>
        <v>162.72</v>
      </c>
      <c r="H23" s="42" t="s">
        <v>49</v>
      </c>
      <c r="I23" s="34">
        <v>6.78</v>
      </c>
      <c r="J23" s="34">
        <v>24</v>
      </c>
      <c r="K23" s="42" t="s">
        <v>56</v>
      </c>
    </row>
    <row r="24" spans="1:11" s="30" customFormat="1" ht="38.25" x14ac:dyDescent="0.2">
      <c r="A24" s="40" t="s">
        <v>57</v>
      </c>
      <c r="B24" s="32" t="s">
        <v>17</v>
      </c>
      <c r="C24" s="32" t="s">
        <v>17</v>
      </c>
      <c r="D24" s="32" t="s">
        <v>17</v>
      </c>
      <c r="E24" s="32" t="s">
        <v>17</v>
      </c>
      <c r="F24" s="32" t="s">
        <v>17</v>
      </c>
      <c r="G24" s="34">
        <f t="shared" si="0"/>
        <v>239.75</v>
      </c>
      <c r="H24" s="42" t="s">
        <v>49</v>
      </c>
      <c r="I24" s="34">
        <v>6.85</v>
      </c>
      <c r="J24" s="34">
        <v>35</v>
      </c>
      <c r="K24" s="42" t="s">
        <v>58</v>
      </c>
    </row>
    <row r="25" spans="1:11" s="30" customFormat="1" ht="25.5" x14ac:dyDescent="0.2">
      <c r="A25" s="40" t="s">
        <v>59</v>
      </c>
      <c r="B25" s="32" t="s">
        <v>17</v>
      </c>
      <c r="C25" s="32" t="s">
        <v>17</v>
      </c>
      <c r="D25" s="32" t="s">
        <v>17</v>
      </c>
      <c r="E25" s="32" t="s">
        <v>17</v>
      </c>
      <c r="F25" s="32" t="s">
        <v>17</v>
      </c>
      <c r="G25" s="34">
        <f t="shared" si="0"/>
        <v>197.52</v>
      </c>
      <c r="H25" s="42" t="s">
        <v>49</v>
      </c>
      <c r="I25" s="34">
        <v>8.23</v>
      </c>
      <c r="J25" s="34">
        <v>24</v>
      </c>
      <c r="K25" s="42" t="s">
        <v>43</v>
      </c>
    </row>
    <row r="26" spans="1:11" s="30" customFormat="1" ht="25.5" x14ac:dyDescent="0.2">
      <c r="A26" s="40" t="s">
        <v>60</v>
      </c>
      <c r="B26" s="32" t="s">
        <v>17</v>
      </c>
      <c r="C26" s="32" t="s">
        <v>17</v>
      </c>
      <c r="D26" s="32" t="s">
        <v>17</v>
      </c>
      <c r="E26" s="32" t="s">
        <v>17</v>
      </c>
      <c r="F26" s="32" t="s">
        <v>17</v>
      </c>
      <c r="G26" s="34">
        <f t="shared" si="0"/>
        <v>89.16</v>
      </c>
      <c r="H26" s="42" t="s">
        <v>49</v>
      </c>
      <c r="I26" s="34">
        <v>22.29</v>
      </c>
      <c r="J26" s="34">
        <v>4</v>
      </c>
      <c r="K26" s="42" t="s">
        <v>61</v>
      </c>
    </row>
    <row r="27" spans="1:11" s="30" customFormat="1" ht="25.5" x14ac:dyDescent="0.2">
      <c r="A27" s="40" t="s">
        <v>62</v>
      </c>
      <c r="B27" s="32" t="s">
        <v>17</v>
      </c>
      <c r="C27" s="32" t="s">
        <v>17</v>
      </c>
      <c r="D27" s="32" t="s">
        <v>17</v>
      </c>
      <c r="E27" s="32" t="s">
        <v>17</v>
      </c>
      <c r="F27" s="32" t="s">
        <v>17</v>
      </c>
      <c r="G27" s="34">
        <f t="shared" si="0"/>
        <v>268.68</v>
      </c>
      <c r="H27" s="42" t="s">
        <v>49</v>
      </c>
      <c r="I27" s="34">
        <v>22.39</v>
      </c>
      <c r="J27" s="34">
        <v>12</v>
      </c>
      <c r="K27" s="42" t="s">
        <v>63</v>
      </c>
    </row>
    <row r="28" spans="1:11" s="30" customFormat="1" ht="51" x14ac:dyDescent="0.2">
      <c r="A28" s="40" t="s">
        <v>64</v>
      </c>
      <c r="B28" s="32" t="s">
        <v>17</v>
      </c>
      <c r="C28" s="32" t="s">
        <v>17</v>
      </c>
      <c r="D28" s="32" t="s">
        <v>17</v>
      </c>
      <c r="E28" s="32" t="s">
        <v>17</v>
      </c>
      <c r="F28" s="32" t="s">
        <v>17</v>
      </c>
      <c r="G28" s="34">
        <f t="shared" si="0"/>
        <v>442.4</v>
      </c>
      <c r="H28" s="42" t="s">
        <v>49</v>
      </c>
      <c r="I28" s="34">
        <v>27.65</v>
      </c>
      <c r="J28" s="34">
        <v>16</v>
      </c>
      <c r="K28" s="42" t="s">
        <v>65</v>
      </c>
    </row>
    <row r="29" spans="1:11" s="30" customFormat="1" ht="25.5" x14ac:dyDescent="0.2">
      <c r="A29" s="40" t="s">
        <v>66</v>
      </c>
      <c r="B29" s="32" t="s">
        <v>17</v>
      </c>
      <c r="C29" s="32" t="s">
        <v>17</v>
      </c>
      <c r="D29" s="32" t="s">
        <v>17</v>
      </c>
      <c r="E29" s="32" t="s">
        <v>17</v>
      </c>
      <c r="F29" s="32" t="s">
        <v>17</v>
      </c>
      <c r="G29" s="34">
        <f t="shared" si="0"/>
        <v>119.08</v>
      </c>
      <c r="H29" s="42" t="s">
        <v>49</v>
      </c>
      <c r="I29" s="34">
        <v>29.77</v>
      </c>
      <c r="J29" s="34">
        <v>4</v>
      </c>
      <c r="K29" s="42" t="s">
        <v>67</v>
      </c>
    </row>
    <row r="30" spans="1:11" s="30" customFormat="1" ht="38.25" x14ac:dyDescent="0.2">
      <c r="A30" s="40" t="s">
        <v>66</v>
      </c>
      <c r="B30" s="32" t="s">
        <v>17</v>
      </c>
      <c r="C30" s="32" t="s">
        <v>17</v>
      </c>
      <c r="D30" s="32" t="s">
        <v>17</v>
      </c>
      <c r="E30" s="32" t="s">
        <v>17</v>
      </c>
      <c r="F30" s="32" t="s">
        <v>17</v>
      </c>
      <c r="G30" s="34">
        <f t="shared" si="0"/>
        <v>497.98</v>
      </c>
      <c r="H30" s="42" t="s">
        <v>49</v>
      </c>
      <c r="I30" s="34">
        <v>35.57</v>
      </c>
      <c r="J30" s="34">
        <v>14</v>
      </c>
      <c r="K30" s="42" t="s">
        <v>68</v>
      </c>
    </row>
    <row r="31" spans="1:11" s="30" customFormat="1" ht="12.75" x14ac:dyDescent="0.2">
      <c r="A31" s="40" t="s">
        <v>41</v>
      </c>
      <c r="B31" s="32" t="s">
        <v>17</v>
      </c>
      <c r="C31" s="32" t="s">
        <v>17</v>
      </c>
      <c r="D31" s="32" t="s">
        <v>17</v>
      </c>
      <c r="E31" s="32" t="s">
        <v>17</v>
      </c>
      <c r="F31" s="32" t="s">
        <v>17</v>
      </c>
      <c r="G31" s="34">
        <f t="shared" si="0"/>
        <v>97</v>
      </c>
      <c r="H31" s="42" t="s">
        <v>69</v>
      </c>
      <c r="I31" s="34">
        <v>1.94</v>
      </c>
      <c r="J31" s="34">
        <v>50</v>
      </c>
      <c r="K31" s="42" t="s">
        <v>52</v>
      </c>
    </row>
    <row r="32" spans="1:11" s="30" customFormat="1" ht="25.5" x14ac:dyDescent="0.2">
      <c r="A32" s="40" t="s">
        <v>41</v>
      </c>
      <c r="B32" s="32" t="s">
        <v>17</v>
      </c>
      <c r="C32" s="32" t="s">
        <v>17</v>
      </c>
      <c r="D32" s="32" t="s">
        <v>17</v>
      </c>
      <c r="E32" s="32" t="s">
        <v>17</v>
      </c>
      <c r="F32" s="32" t="s">
        <v>17</v>
      </c>
      <c r="G32" s="34">
        <f t="shared" si="0"/>
        <v>371.45</v>
      </c>
      <c r="H32" s="42" t="s">
        <v>69</v>
      </c>
      <c r="I32" s="34">
        <v>3.91</v>
      </c>
      <c r="J32" s="34">
        <v>95</v>
      </c>
      <c r="K32" s="42" t="s">
        <v>61</v>
      </c>
    </row>
    <row r="33" spans="1:11" s="30" customFormat="1" ht="12.75" x14ac:dyDescent="0.2">
      <c r="A33" s="40" t="s">
        <v>41</v>
      </c>
      <c r="B33" s="32" t="s">
        <v>17</v>
      </c>
      <c r="C33" s="32" t="s">
        <v>17</v>
      </c>
      <c r="D33" s="32" t="s">
        <v>17</v>
      </c>
      <c r="E33" s="32" t="s">
        <v>17</v>
      </c>
      <c r="F33" s="32" t="s">
        <v>17</v>
      </c>
      <c r="G33" s="34">
        <f t="shared" si="0"/>
        <v>41.4</v>
      </c>
      <c r="H33" s="42" t="s">
        <v>69</v>
      </c>
      <c r="I33" s="34">
        <v>4.1399999999999997</v>
      </c>
      <c r="J33" s="34">
        <v>10</v>
      </c>
      <c r="K33" s="42" t="s">
        <v>39</v>
      </c>
    </row>
    <row r="34" spans="1:11" s="30" customFormat="1" ht="63.75" x14ac:dyDescent="0.2">
      <c r="A34" s="40" t="s">
        <v>70</v>
      </c>
      <c r="B34" s="32" t="s">
        <v>17</v>
      </c>
      <c r="C34" s="32" t="s">
        <v>17</v>
      </c>
      <c r="D34" s="32" t="s">
        <v>17</v>
      </c>
      <c r="E34" s="32" t="s">
        <v>17</v>
      </c>
      <c r="F34" s="32" t="s">
        <v>17</v>
      </c>
      <c r="G34" s="34">
        <f t="shared" si="0"/>
        <v>3780</v>
      </c>
      <c r="H34" s="42" t="s">
        <v>71</v>
      </c>
      <c r="I34" s="34">
        <v>1.26</v>
      </c>
      <c r="J34" s="34">
        <v>3000</v>
      </c>
      <c r="K34" s="42" t="s">
        <v>72</v>
      </c>
    </row>
    <row r="35" spans="1:11" s="30" customFormat="1" ht="12.75" customHeight="1" x14ac:dyDescent="0.2">
      <c r="A35" s="40" t="s">
        <v>41</v>
      </c>
      <c r="B35" s="32" t="s">
        <v>17</v>
      </c>
      <c r="C35" s="32" t="s">
        <v>17</v>
      </c>
      <c r="D35" s="32" t="s">
        <v>17</v>
      </c>
      <c r="E35" s="32" t="s">
        <v>17</v>
      </c>
      <c r="F35" s="32" t="s">
        <v>17</v>
      </c>
      <c r="G35" s="34">
        <f t="shared" si="0"/>
        <v>48.5</v>
      </c>
      <c r="H35" s="42" t="s">
        <v>73</v>
      </c>
      <c r="I35" s="34">
        <v>0.97</v>
      </c>
      <c r="J35" s="34">
        <v>50</v>
      </c>
      <c r="K35" s="42" t="s">
        <v>47</v>
      </c>
    </row>
    <row r="36" spans="1:11" s="30" customFormat="1" ht="12.75" x14ac:dyDescent="0.2">
      <c r="A36" s="40" t="s">
        <v>74</v>
      </c>
      <c r="B36" s="32" t="s">
        <v>17</v>
      </c>
      <c r="C36" s="32" t="s">
        <v>17</v>
      </c>
      <c r="D36" s="32" t="s">
        <v>17</v>
      </c>
      <c r="E36" s="32" t="s">
        <v>17</v>
      </c>
      <c r="F36" s="32" t="s">
        <v>17</v>
      </c>
      <c r="G36" s="34">
        <f>ROUND(I36*J36,2)</f>
        <v>23.6</v>
      </c>
      <c r="H36" s="42" t="s">
        <v>75</v>
      </c>
      <c r="I36" s="34">
        <v>4.72</v>
      </c>
      <c r="J36" s="34">
        <v>5</v>
      </c>
      <c r="K36" s="42" t="s">
        <v>39</v>
      </c>
    </row>
    <row r="37" spans="1:11" s="30" customFormat="1" ht="25.5" x14ac:dyDescent="0.2">
      <c r="A37" s="40" t="s">
        <v>76</v>
      </c>
      <c r="B37" s="32" t="s">
        <v>17</v>
      </c>
      <c r="C37" s="32" t="s">
        <v>17</v>
      </c>
      <c r="D37" s="32" t="s">
        <v>17</v>
      </c>
      <c r="E37" s="32" t="s">
        <v>17</v>
      </c>
      <c r="F37" s="32" t="s">
        <v>17</v>
      </c>
      <c r="G37" s="34">
        <f t="shared" si="0"/>
        <v>60</v>
      </c>
      <c r="H37" s="42" t="s">
        <v>77</v>
      </c>
      <c r="I37" s="34">
        <v>0.01</v>
      </c>
      <c r="J37" s="34">
        <v>6000</v>
      </c>
      <c r="K37" s="42" t="s">
        <v>78</v>
      </c>
    </row>
    <row r="38" spans="1:11" s="30" customFormat="1" ht="51" x14ac:dyDescent="0.2">
      <c r="A38" s="40" t="s">
        <v>79</v>
      </c>
      <c r="B38" s="32" t="s">
        <v>17</v>
      </c>
      <c r="C38" s="32" t="s">
        <v>17</v>
      </c>
      <c r="D38" s="32" t="s">
        <v>17</v>
      </c>
      <c r="E38" s="32" t="s">
        <v>17</v>
      </c>
      <c r="F38" s="32" t="s">
        <v>17</v>
      </c>
      <c r="G38" s="34">
        <f t="shared" si="0"/>
        <v>160</v>
      </c>
      <c r="H38" s="42" t="s">
        <v>77</v>
      </c>
      <c r="I38" s="34">
        <v>0.02</v>
      </c>
      <c r="J38" s="34">
        <v>8000</v>
      </c>
      <c r="K38" s="42" t="s">
        <v>80</v>
      </c>
    </row>
    <row r="39" spans="1:11" s="30" customFormat="1" ht="12.75" x14ac:dyDescent="0.2">
      <c r="A39" s="40" t="s">
        <v>79</v>
      </c>
      <c r="B39" s="32" t="s">
        <v>17</v>
      </c>
      <c r="C39" s="32" t="s">
        <v>17</v>
      </c>
      <c r="D39" s="32" t="s">
        <v>17</v>
      </c>
      <c r="E39" s="32" t="s">
        <v>17</v>
      </c>
      <c r="F39" s="32" t="s">
        <v>17</v>
      </c>
      <c r="G39" s="34">
        <f t="shared" si="0"/>
        <v>9</v>
      </c>
      <c r="H39" s="42" t="s">
        <v>77</v>
      </c>
      <c r="I39" s="34">
        <v>0.03</v>
      </c>
      <c r="J39" s="34">
        <v>300</v>
      </c>
      <c r="K39" s="42" t="s">
        <v>52</v>
      </c>
    </row>
    <row r="40" spans="1:11" s="30" customFormat="1" ht="35.25" customHeight="1" x14ac:dyDescent="0.2">
      <c r="A40" s="40" t="s">
        <v>76</v>
      </c>
      <c r="B40" s="32" t="s">
        <v>17</v>
      </c>
      <c r="C40" s="32" t="s">
        <v>17</v>
      </c>
      <c r="D40" s="32" t="s">
        <v>17</v>
      </c>
      <c r="E40" s="32" t="s">
        <v>17</v>
      </c>
      <c r="F40" s="32" t="s">
        <v>17</v>
      </c>
      <c r="G40" s="34">
        <f t="shared" si="0"/>
        <v>70</v>
      </c>
      <c r="H40" s="42" t="s">
        <v>77</v>
      </c>
      <c r="I40" s="34">
        <v>7.0000000000000007E-2</v>
      </c>
      <c r="J40" s="34">
        <v>1000</v>
      </c>
      <c r="K40" s="42" t="s">
        <v>81</v>
      </c>
    </row>
    <row r="41" spans="1:11" s="30" customFormat="1" ht="12.75" x14ac:dyDescent="0.2">
      <c r="A41" s="40" t="s">
        <v>41</v>
      </c>
      <c r="B41" s="32" t="s">
        <v>17</v>
      </c>
      <c r="C41" s="32" t="s">
        <v>17</v>
      </c>
      <c r="D41" s="32" t="s">
        <v>17</v>
      </c>
      <c r="E41" s="32" t="s">
        <v>17</v>
      </c>
      <c r="F41" s="32" t="s">
        <v>17</v>
      </c>
      <c r="G41" s="34">
        <f t="shared" si="0"/>
        <v>63.14</v>
      </c>
      <c r="H41" s="42" t="s">
        <v>77</v>
      </c>
      <c r="I41" s="34">
        <v>1.1479999999999999</v>
      </c>
      <c r="J41" s="34">
        <v>55</v>
      </c>
      <c r="K41" s="42" t="s">
        <v>52</v>
      </c>
    </row>
    <row r="42" spans="1:11" s="30" customFormat="1" ht="12.75" x14ac:dyDescent="0.2">
      <c r="A42" s="40" t="s">
        <v>41</v>
      </c>
      <c r="B42" s="32" t="s">
        <v>17</v>
      </c>
      <c r="C42" s="32" t="s">
        <v>17</v>
      </c>
      <c r="D42" s="32" t="s">
        <v>17</v>
      </c>
      <c r="E42" s="32" t="s">
        <v>17</v>
      </c>
      <c r="F42" s="32" t="s">
        <v>17</v>
      </c>
      <c r="G42" s="34">
        <f t="shared" si="0"/>
        <v>132</v>
      </c>
      <c r="H42" s="42" t="s">
        <v>77</v>
      </c>
      <c r="I42" s="34">
        <v>1.32</v>
      </c>
      <c r="J42" s="34">
        <v>100</v>
      </c>
      <c r="K42" s="42" t="s">
        <v>39</v>
      </c>
    </row>
    <row r="43" spans="1:11" s="30" customFormat="1" ht="25.5" x14ac:dyDescent="0.2">
      <c r="A43" s="40" t="s">
        <v>82</v>
      </c>
      <c r="B43" s="32" t="s">
        <v>17</v>
      </c>
      <c r="C43" s="32" t="s">
        <v>17</v>
      </c>
      <c r="D43" s="32" t="s">
        <v>17</v>
      </c>
      <c r="E43" s="32" t="s">
        <v>17</v>
      </c>
      <c r="F43" s="32" t="s">
        <v>17</v>
      </c>
      <c r="G43" s="34">
        <f t="shared" si="0"/>
        <v>171</v>
      </c>
      <c r="H43" s="42" t="s">
        <v>77</v>
      </c>
      <c r="I43" s="34">
        <v>1.71</v>
      </c>
      <c r="J43" s="34">
        <v>100</v>
      </c>
      <c r="K43" s="42" t="s">
        <v>83</v>
      </c>
    </row>
    <row r="44" spans="1:11" s="30" customFormat="1" ht="25.5" x14ac:dyDescent="0.2">
      <c r="A44" s="40" t="s">
        <v>79</v>
      </c>
      <c r="B44" s="32" t="s">
        <v>17</v>
      </c>
      <c r="C44" s="32" t="s">
        <v>17</v>
      </c>
      <c r="D44" s="32" t="s">
        <v>17</v>
      </c>
      <c r="E44" s="32" t="s">
        <v>17</v>
      </c>
      <c r="F44" s="32" t="s">
        <v>17</v>
      </c>
      <c r="G44" s="34">
        <f t="shared" si="0"/>
        <v>38</v>
      </c>
      <c r="H44" s="42" t="s">
        <v>77</v>
      </c>
      <c r="I44" s="34">
        <v>1.9</v>
      </c>
      <c r="J44" s="34">
        <v>20</v>
      </c>
      <c r="K44" s="42" t="s">
        <v>54</v>
      </c>
    </row>
    <row r="45" spans="1:11" s="30" customFormat="1" ht="25.5" x14ac:dyDescent="0.2">
      <c r="A45" s="40" t="s">
        <v>74</v>
      </c>
      <c r="B45" s="32" t="s">
        <v>17</v>
      </c>
      <c r="C45" s="32" t="s">
        <v>17</v>
      </c>
      <c r="D45" s="32" t="s">
        <v>17</v>
      </c>
      <c r="E45" s="32" t="s">
        <v>17</v>
      </c>
      <c r="F45" s="32" t="s">
        <v>17</v>
      </c>
      <c r="G45" s="34">
        <f t="shared" si="0"/>
        <v>19.149999999999999</v>
      </c>
      <c r="H45" s="42" t="s">
        <v>77</v>
      </c>
      <c r="I45" s="34">
        <v>3.83</v>
      </c>
      <c r="J45" s="34">
        <v>5</v>
      </c>
      <c r="K45" s="42" t="s">
        <v>54</v>
      </c>
    </row>
    <row r="46" spans="1:11" s="30" customFormat="1" ht="25.5" x14ac:dyDescent="0.2">
      <c r="A46" s="40" t="s">
        <v>74</v>
      </c>
      <c r="B46" s="32" t="s">
        <v>17</v>
      </c>
      <c r="C46" s="32" t="s">
        <v>17</v>
      </c>
      <c r="D46" s="32" t="s">
        <v>17</v>
      </c>
      <c r="E46" s="32" t="s">
        <v>17</v>
      </c>
      <c r="F46" s="32" t="s">
        <v>17</v>
      </c>
      <c r="G46" s="34">
        <f t="shared" si="0"/>
        <v>63.45</v>
      </c>
      <c r="H46" s="42" t="s">
        <v>77</v>
      </c>
      <c r="I46" s="34">
        <v>4.2300000000000004</v>
      </c>
      <c r="J46" s="34">
        <v>15</v>
      </c>
      <c r="K46" s="42" t="s">
        <v>84</v>
      </c>
    </row>
    <row r="47" spans="1:11" s="30" customFormat="1" ht="25.5" x14ac:dyDescent="0.2">
      <c r="A47" s="40" t="s">
        <v>85</v>
      </c>
      <c r="B47" s="32" t="s">
        <v>17</v>
      </c>
      <c r="C47" s="32" t="s">
        <v>17</v>
      </c>
      <c r="D47" s="32" t="s">
        <v>17</v>
      </c>
      <c r="E47" s="32" t="s">
        <v>17</v>
      </c>
      <c r="F47" s="32" t="s">
        <v>17</v>
      </c>
      <c r="G47" s="34">
        <f t="shared" si="0"/>
        <v>537.6</v>
      </c>
      <c r="H47" s="42" t="s">
        <v>77</v>
      </c>
      <c r="I47" s="34">
        <v>8.9600000000000009</v>
      </c>
      <c r="J47" s="34">
        <v>60</v>
      </c>
      <c r="K47" s="42" t="s">
        <v>83</v>
      </c>
    </row>
    <row r="48" spans="1:11" s="30" customFormat="1" ht="38.25" x14ac:dyDescent="0.2">
      <c r="A48" s="40" t="s">
        <v>86</v>
      </c>
      <c r="B48" s="32" t="s">
        <v>17</v>
      </c>
      <c r="C48" s="32" t="s">
        <v>17</v>
      </c>
      <c r="D48" s="32" t="s">
        <v>17</v>
      </c>
      <c r="E48" s="32" t="s">
        <v>17</v>
      </c>
      <c r="F48" s="32" t="s">
        <v>17</v>
      </c>
      <c r="G48" s="34">
        <f t="shared" si="0"/>
        <v>1028.5</v>
      </c>
      <c r="H48" s="42" t="s">
        <v>77</v>
      </c>
      <c r="I48" s="34">
        <v>30.25</v>
      </c>
      <c r="J48" s="34">
        <v>34</v>
      </c>
      <c r="K48" s="42" t="s">
        <v>87</v>
      </c>
    </row>
    <row r="49" spans="1:11" s="30" customFormat="1" ht="12.75" x14ac:dyDescent="0.2">
      <c r="A49" s="40" t="s">
        <v>88</v>
      </c>
      <c r="B49" s="32" t="s">
        <v>17</v>
      </c>
      <c r="C49" s="32" t="s">
        <v>17</v>
      </c>
      <c r="D49" s="32" t="s">
        <v>17</v>
      </c>
      <c r="E49" s="32" t="s">
        <v>17</v>
      </c>
      <c r="F49" s="32" t="s">
        <v>17</v>
      </c>
      <c r="G49" s="34">
        <f t="shared" si="0"/>
        <v>134.4</v>
      </c>
      <c r="H49" s="42" t="s">
        <v>77</v>
      </c>
      <c r="I49" s="34">
        <v>33.6</v>
      </c>
      <c r="J49" s="34">
        <v>4</v>
      </c>
      <c r="K49" s="42" t="s">
        <v>43</v>
      </c>
    </row>
    <row r="50" spans="1:11" s="30" customFormat="1" ht="38.25" x14ac:dyDescent="0.2">
      <c r="A50" s="40" t="s">
        <v>89</v>
      </c>
      <c r="B50" s="32" t="s">
        <v>17</v>
      </c>
      <c r="C50" s="32" t="s">
        <v>17</v>
      </c>
      <c r="D50" s="32" t="s">
        <v>17</v>
      </c>
      <c r="E50" s="32" t="s">
        <v>17</v>
      </c>
      <c r="F50" s="32" t="s">
        <v>17</v>
      </c>
      <c r="G50" s="34">
        <f t="shared" si="0"/>
        <v>901.6</v>
      </c>
      <c r="H50" s="42" t="s">
        <v>77</v>
      </c>
      <c r="I50" s="34">
        <v>39.200000000000003</v>
      </c>
      <c r="J50" s="34">
        <v>23</v>
      </c>
      <c r="K50" s="42" t="s">
        <v>90</v>
      </c>
    </row>
    <row r="51" spans="1:11" s="30" customFormat="1" ht="12.75" x14ac:dyDescent="0.2">
      <c r="A51" s="40" t="s">
        <v>91</v>
      </c>
      <c r="B51" s="32" t="s">
        <v>17</v>
      </c>
      <c r="C51" s="32" t="s">
        <v>17</v>
      </c>
      <c r="D51" s="32" t="s">
        <v>17</v>
      </c>
      <c r="E51" s="32" t="s">
        <v>17</v>
      </c>
      <c r="F51" s="32" t="s">
        <v>17</v>
      </c>
      <c r="G51" s="34">
        <f t="shared" si="0"/>
        <v>175.06</v>
      </c>
      <c r="H51" s="42" t="s">
        <v>77</v>
      </c>
      <c r="I51" s="34">
        <v>43.765000000000001</v>
      </c>
      <c r="J51" s="34">
        <v>4</v>
      </c>
      <c r="K51" s="42" t="s">
        <v>43</v>
      </c>
    </row>
    <row r="52" spans="1:11" s="30" customFormat="1" ht="12.75" x14ac:dyDescent="0.2">
      <c r="A52" s="40" t="s">
        <v>79</v>
      </c>
      <c r="B52" s="32" t="s">
        <v>17</v>
      </c>
      <c r="C52" s="32" t="s">
        <v>17</v>
      </c>
      <c r="D52" s="32" t="s">
        <v>17</v>
      </c>
      <c r="E52" s="32" t="s">
        <v>17</v>
      </c>
      <c r="F52" s="32" t="s">
        <v>17</v>
      </c>
      <c r="G52" s="34">
        <f t="shared" si="0"/>
        <v>20</v>
      </c>
      <c r="H52" s="42" t="s">
        <v>92</v>
      </c>
      <c r="I52" s="34">
        <v>0.02</v>
      </c>
      <c r="J52" s="34">
        <v>1000</v>
      </c>
      <c r="K52" s="42" t="s">
        <v>39</v>
      </c>
    </row>
    <row r="53" spans="1:11" s="30" customFormat="1" ht="25.5" x14ac:dyDescent="0.2">
      <c r="A53" s="40" t="s">
        <v>93</v>
      </c>
      <c r="B53" s="32" t="s">
        <v>17</v>
      </c>
      <c r="C53" s="32" t="s">
        <v>17</v>
      </c>
      <c r="D53" s="32" t="s">
        <v>17</v>
      </c>
      <c r="E53" s="32" t="s">
        <v>17</v>
      </c>
      <c r="F53" s="32" t="s">
        <v>17</v>
      </c>
      <c r="G53" s="34">
        <f t="shared" si="0"/>
        <v>36.200000000000003</v>
      </c>
      <c r="H53" s="42" t="s">
        <v>94</v>
      </c>
      <c r="I53" s="34">
        <v>3.62</v>
      </c>
      <c r="J53" s="34">
        <v>10</v>
      </c>
      <c r="K53" s="42" t="s">
        <v>83</v>
      </c>
    </row>
    <row r="54" spans="1:11" s="30" customFormat="1" ht="25.5" x14ac:dyDescent="0.2">
      <c r="A54" s="40" t="s">
        <v>95</v>
      </c>
      <c r="B54" s="32" t="s">
        <v>17</v>
      </c>
      <c r="C54" s="32" t="s">
        <v>17</v>
      </c>
      <c r="D54" s="32" t="s">
        <v>17</v>
      </c>
      <c r="E54" s="32" t="s">
        <v>17</v>
      </c>
      <c r="F54" s="32" t="s">
        <v>17</v>
      </c>
      <c r="G54" s="34">
        <f t="shared" si="0"/>
        <v>40.9</v>
      </c>
      <c r="H54" s="42" t="s">
        <v>94</v>
      </c>
      <c r="I54" s="34">
        <v>4.09</v>
      </c>
      <c r="J54" s="34">
        <v>10</v>
      </c>
      <c r="K54" s="42" t="s">
        <v>96</v>
      </c>
    </row>
    <row r="55" spans="1:11" s="30" customFormat="1" ht="38.25" x14ac:dyDescent="0.2">
      <c r="A55" s="40" t="s">
        <v>48</v>
      </c>
      <c r="B55" s="32" t="s">
        <v>17</v>
      </c>
      <c r="C55" s="32" t="s">
        <v>17</v>
      </c>
      <c r="D55" s="32" t="s">
        <v>17</v>
      </c>
      <c r="E55" s="32" t="s">
        <v>17</v>
      </c>
      <c r="F55" s="32" t="s">
        <v>17</v>
      </c>
      <c r="G55" s="34">
        <f t="shared" si="0"/>
        <v>190.4</v>
      </c>
      <c r="H55" s="42" t="s">
        <v>94</v>
      </c>
      <c r="I55" s="34">
        <v>4.76</v>
      </c>
      <c r="J55" s="34">
        <v>40</v>
      </c>
      <c r="K55" s="42" t="s">
        <v>97</v>
      </c>
    </row>
    <row r="56" spans="1:11" s="30" customFormat="1" ht="12.75" x14ac:dyDescent="0.2">
      <c r="A56" s="40" t="s">
        <v>98</v>
      </c>
      <c r="B56" s="32" t="s">
        <v>17</v>
      </c>
      <c r="C56" s="32" t="s">
        <v>17</v>
      </c>
      <c r="D56" s="32" t="s">
        <v>17</v>
      </c>
      <c r="E56" s="32" t="s">
        <v>17</v>
      </c>
      <c r="F56" s="32" t="s">
        <v>17</v>
      </c>
      <c r="G56" s="34">
        <f t="shared" si="0"/>
        <v>25.1</v>
      </c>
      <c r="H56" s="42" t="s">
        <v>94</v>
      </c>
      <c r="I56" s="34">
        <v>5.0199999999999996</v>
      </c>
      <c r="J56" s="34">
        <v>5</v>
      </c>
      <c r="K56" s="42" t="s">
        <v>43</v>
      </c>
    </row>
    <row r="57" spans="1:11" s="30" customFormat="1" ht="12.75" x14ac:dyDescent="0.2">
      <c r="A57" s="40" t="s">
        <v>98</v>
      </c>
      <c r="B57" s="32" t="s">
        <v>17</v>
      </c>
      <c r="C57" s="32" t="s">
        <v>17</v>
      </c>
      <c r="D57" s="32" t="s">
        <v>17</v>
      </c>
      <c r="E57" s="32" t="s">
        <v>17</v>
      </c>
      <c r="F57" s="32" t="s">
        <v>17</v>
      </c>
      <c r="G57" s="34">
        <f t="shared" si="0"/>
        <v>101.8</v>
      </c>
      <c r="H57" s="42" t="s">
        <v>94</v>
      </c>
      <c r="I57" s="34">
        <v>5.09</v>
      </c>
      <c r="J57" s="34">
        <v>20</v>
      </c>
      <c r="K57" s="42" t="s">
        <v>52</v>
      </c>
    </row>
    <row r="58" spans="1:11" s="30" customFormat="1" ht="12.75" x14ac:dyDescent="0.2">
      <c r="A58" s="40" t="s">
        <v>48</v>
      </c>
      <c r="B58" s="32" t="s">
        <v>17</v>
      </c>
      <c r="C58" s="32" t="s">
        <v>17</v>
      </c>
      <c r="D58" s="32" t="s">
        <v>17</v>
      </c>
      <c r="E58" s="32" t="s">
        <v>17</v>
      </c>
      <c r="F58" s="32" t="s">
        <v>17</v>
      </c>
      <c r="G58" s="34">
        <f t="shared" si="0"/>
        <v>21.96</v>
      </c>
      <c r="H58" s="42" t="s">
        <v>94</v>
      </c>
      <c r="I58" s="34">
        <v>5.49</v>
      </c>
      <c r="J58" s="34">
        <v>4</v>
      </c>
      <c r="K58" s="42" t="s">
        <v>43</v>
      </c>
    </row>
    <row r="59" spans="1:11" s="30" customFormat="1" ht="12.75" x14ac:dyDescent="0.2">
      <c r="A59" s="40" t="s">
        <v>99</v>
      </c>
      <c r="B59" s="32" t="s">
        <v>17</v>
      </c>
      <c r="C59" s="32" t="s">
        <v>17</v>
      </c>
      <c r="D59" s="32" t="s">
        <v>17</v>
      </c>
      <c r="E59" s="32" t="s">
        <v>17</v>
      </c>
      <c r="F59" s="32" t="s">
        <v>17</v>
      </c>
      <c r="G59" s="34">
        <f t="shared" si="0"/>
        <v>55.1</v>
      </c>
      <c r="H59" s="42" t="s">
        <v>94</v>
      </c>
      <c r="I59" s="34">
        <v>5.51</v>
      </c>
      <c r="J59" s="34">
        <v>10</v>
      </c>
      <c r="K59" s="42" t="s">
        <v>43</v>
      </c>
    </row>
    <row r="60" spans="1:11" s="30" customFormat="1" ht="12.75" x14ac:dyDescent="0.2">
      <c r="A60" s="40" t="s">
        <v>100</v>
      </c>
      <c r="B60" s="32" t="s">
        <v>17</v>
      </c>
      <c r="C60" s="32" t="s">
        <v>17</v>
      </c>
      <c r="D60" s="32" t="s">
        <v>17</v>
      </c>
      <c r="E60" s="32" t="s">
        <v>17</v>
      </c>
      <c r="F60" s="32" t="s">
        <v>17</v>
      </c>
      <c r="G60" s="34">
        <f t="shared" si="0"/>
        <v>59.5</v>
      </c>
      <c r="H60" s="42" t="s">
        <v>94</v>
      </c>
      <c r="I60" s="34">
        <v>5.95</v>
      </c>
      <c r="J60" s="34">
        <v>10</v>
      </c>
      <c r="K60" s="42" t="s">
        <v>43</v>
      </c>
    </row>
    <row r="61" spans="1:11" s="30" customFormat="1" ht="38.25" x14ac:dyDescent="0.2">
      <c r="A61" s="40" t="s">
        <v>98</v>
      </c>
      <c r="B61" s="32" t="s">
        <v>17</v>
      </c>
      <c r="C61" s="32" t="s">
        <v>17</v>
      </c>
      <c r="D61" s="32" t="s">
        <v>17</v>
      </c>
      <c r="E61" s="32" t="s">
        <v>17</v>
      </c>
      <c r="F61" s="32" t="s">
        <v>17</v>
      </c>
      <c r="G61" s="34">
        <f t="shared" si="0"/>
        <v>222.48</v>
      </c>
      <c r="H61" s="42" t="s">
        <v>94</v>
      </c>
      <c r="I61" s="34">
        <v>6.18</v>
      </c>
      <c r="J61" s="34">
        <v>36</v>
      </c>
      <c r="K61" s="42" t="s">
        <v>101</v>
      </c>
    </row>
    <row r="62" spans="1:11" s="30" customFormat="1" ht="12.75" x14ac:dyDescent="0.2">
      <c r="A62" s="40" t="s">
        <v>98</v>
      </c>
      <c r="B62" s="32" t="s">
        <v>17</v>
      </c>
      <c r="C62" s="32" t="s">
        <v>17</v>
      </c>
      <c r="D62" s="32" t="s">
        <v>17</v>
      </c>
      <c r="E62" s="32" t="s">
        <v>17</v>
      </c>
      <c r="F62" s="32" t="s">
        <v>17</v>
      </c>
      <c r="G62" s="34">
        <f t="shared" si="0"/>
        <v>90.72</v>
      </c>
      <c r="H62" s="42" t="s">
        <v>94</v>
      </c>
      <c r="I62" s="34">
        <v>7.56</v>
      </c>
      <c r="J62" s="34">
        <v>12</v>
      </c>
      <c r="K62" s="42" t="s">
        <v>102</v>
      </c>
    </row>
    <row r="63" spans="1:11" s="30" customFormat="1" ht="38.25" x14ac:dyDescent="0.2">
      <c r="A63" s="40" t="s">
        <v>60</v>
      </c>
      <c r="B63" s="32" t="s">
        <v>17</v>
      </c>
      <c r="C63" s="32" t="s">
        <v>17</v>
      </c>
      <c r="D63" s="32" t="s">
        <v>17</v>
      </c>
      <c r="E63" s="32" t="s">
        <v>17</v>
      </c>
      <c r="F63" s="32" t="s">
        <v>17</v>
      </c>
      <c r="G63" s="34">
        <f t="shared" si="0"/>
        <v>299.10000000000002</v>
      </c>
      <c r="H63" s="42" t="s">
        <v>94</v>
      </c>
      <c r="I63" s="34">
        <v>19.940000000000001</v>
      </c>
      <c r="J63" s="34">
        <v>15</v>
      </c>
      <c r="K63" s="42" t="s">
        <v>103</v>
      </c>
    </row>
    <row r="64" spans="1:11" s="30" customFormat="1" ht="38.25" x14ac:dyDescent="0.2">
      <c r="A64" s="40" t="s">
        <v>64</v>
      </c>
      <c r="B64" s="32" t="s">
        <v>17</v>
      </c>
      <c r="C64" s="32" t="s">
        <v>17</v>
      </c>
      <c r="D64" s="32" t="s">
        <v>17</v>
      </c>
      <c r="E64" s="32" t="s">
        <v>17</v>
      </c>
      <c r="F64" s="32" t="s">
        <v>17</v>
      </c>
      <c r="G64" s="34">
        <f t="shared" si="0"/>
        <v>132.16</v>
      </c>
      <c r="H64" s="42" t="s">
        <v>94</v>
      </c>
      <c r="I64" s="34">
        <v>33.04</v>
      </c>
      <c r="J64" s="34">
        <v>4</v>
      </c>
      <c r="K64" s="42" t="s">
        <v>104</v>
      </c>
    </row>
    <row r="65" spans="1:11" s="30" customFormat="1" ht="25.5" x14ac:dyDescent="0.2">
      <c r="A65" s="40" t="s">
        <v>66</v>
      </c>
      <c r="B65" s="32" t="s">
        <v>17</v>
      </c>
      <c r="C65" s="32" t="s">
        <v>17</v>
      </c>
      <c r="D65" s="32" t="s">
        <v>17</v>
      </c>
      <c r="E65" s="32" t="s">
        <v>17</v>
      </c>
      <c r="F65" s="32" t="s">
        <v>17</v>
      </c>
      <c r="G65" s="34">
        <f t="shared" si="0"/>
        <v>107.28</v>
      </c>
      <c r="H65" s="42" t="s">
        <v>94</v>
      </c>
      <c r="I65" s="34">
        <v>35.76</v>
      </c>
      <c r="J65" s="34">
        <v>3</v>
      </c>
      <c r="K65" s="42" t="s">
        <v>105</v>
      </c>
    </row>
    <row r="66" spans="1:11" s="30" customFormat="1" ht="25.5" x14ac:dyDescent="0.2">
      <c r="A66" s="40" t="s">
        <v>41</v>
      </c>
      <c r="B66" s="32" t="s">
        <v>17</v>
      </c>
      <c r="C66" s="32" t="s">
        <v>17</v>
      </c>
      <c r="D66" s="32" t="s">
        <v>17</v>
      </c>
      <c r="E66" s="32" t="s">
        <v>17</v>
      </c>
      <c r="F66" s="32" t="s">
        <v>17</v>
      </c>
      <c r="G66" s="34">
        <f t="shared" si="0"/>
        <v>84</v>
      </c>
      <c r="H66" s="42" t="s">
        <v>106</v>
      </c>
      <c r="I66" s="34">
        <v>0.28000000000000003</v>
      </c>
      <c r="J66" s="34">
        <v>300</v>
      </c>
      <c r="K66" s="42" t="s">
        <v>83</v>
      </c>
    </row>
    <row r="67" spans="1:11" s="30" customFormat="1" ht="63.75" x14ac:dyDescent="0.2">
      <c r="A67" s="40" t="s">
        <v>107</v>
      </c>
      <c r="B67" s="32" t="s">
        <v>17</v>
      </c>
      <c r="C67" s="32" t="s">
        <v>17</v>
      </c>
      <c r="D67" s="32" t="s">
        <v>17</v>
      </c>
      <c r="E67" s="32" t="s">
        <v>17</v>
      </c>
      <c r="F67" s="32" t="s">
        <v>17</v>
      </c>
      <c r="G67" s="34">
        <f t="shared" si="0"/>
        <v>3557.4</v>
      </c>
      <c r="H67" s="42" t="s">
        <v>108</v>
      </c>
      <c r="I67" s="34">
        <v>25.41</v>
      </c>
      <c r="J67" s="34">
        <v>140</v>
      </c>
      <c r="K67" s="42" t="s">
        <v>109</v>
      </c>
    </row>
    <row r="68" spans="1:11" s="30" customFormat="1" ht="51" x14ac:dyDescent="0.2">
      <c r="A68" s="40" t="s">
        <v>76</v>
      </c>
      <c r="B68" s="32" t="s">
        <v>17</v>
      </c>
      <c r="C68" s="32" t="s">
        <v>17</v>
      </c>
      <c r="D68" s="32" t="s">
        <v>17</v>
      </c>
      <c r="E68" s="32" t="s">
        <v>17</v>
      </c>
      <c r="F68" s="32" t="s">
        <v>17</v>
      </c>
      <c r="G68" s="34">
        <f t="shared" si="0"/>
        <v>51</v>
      </c>
      <c r="H68" s="42" t="s">
        <v>110</v>
      </c>
      <c r="I68" s="34">
        <v>0.01</v>
      </c>
      <c r="J68" s="34">
        <v>5100</v>
      </c>
      <c r="K68" s="42" t="s">
        <v>111</v>
      </c>
    </row>
    <row r="69" spans="1:11" s="30" customFormat="1" ht="25.5" x14ac:dyDescent="0.2">
      <c r="A69" s="40" t="s">
        <v>76</v>
      </c>
      <c r="B69" s="32" t="s">
        <v>17</v>
      </c>
      <c r="C69" s="32" t="s">
        <v>17</v>
      </c>
      <c r="D69" s="32" t="s">
        <v>17</v>
      </c>
      <c r="E69" s="32" t="s">
        <v>17</v>
      </c>
      <c r="F69" s="32" t="s">
        <v>17</v>
      </c>
      <c r="G69" s="34">
        <f t="shared" si="0"/>
        <v>40</v>
      </c>
      <c r="H69" s="42" t="s">
        <v>112</v>
      </c>
      <c r="I69" s="34">
        <v>0.01</v>
      </c>
      <c r="J69" s="34">
        <v>4000</v>
      </c>
      <c r="K69" s="42" t="s">
        <v>113</v>
      </c>
    </row>
    <row r="70" spans="1:11" s="33" customFormat="1" ht="25.5" x14ac:dyDescent="0.2">
      <c r="A70" s="36" t="s">
        <v>114</v>
      </c>
      <c r="B70" s="37" t="s">
        <v>17</v>
      </c>
      <c r="C70" s="37" t="s">
        <v>17</v>
      </c>
      <c r="D70" s="37" t="s">
        <v>17</v>
      </c>
      <c r="E70" s="37" t="s">
        <v>17</v>
      </c>
      <c r="F70" s="38">
        <v>3082</v>
      </c>
      <c r="G70" s="38">
        <f>SUM(G71:G80)</f>
        <v>3082.5499999999997</v>
      </c>
      <c r="H70" s="42" t="s">
        <v>17</v>
      </c>
      <c r="I70" s="39" t="s">
        <v>17</v>
      </c>
      <c r="J70" s="39" t="s">
        <v>17</v>
      </c>
      <c r="K70" s="39" t="s">
        <v>17</v>
      </c>
    </row>
    <row r="71" spans="1:11" s="30" customFormat="1" ht="38.25" x14ac:dyDescent="0.2">
      <c r="A71" s="40" t="s">
        <v>115</v>
      </c>
      <c r="B71" s="32" t="s">
        <v>17</v>
      </c>
      <c r="C71" s="32" t="s">
        <v>17</v>
      </c>
      <c r="D71" s="32" t="s">
        <v>17</v>
      </c>
      <c r="E71" s="32" t="s">
        <v>17</v>
      </c>
      <c r="F71" s="32" t="s">
        <v>17</v>
      </c>
      <c r="G71" s="34">
        <f>ROUND(I71*J71,2)</f>
        <v>228.06</v>
      </c>
      <c r="H71" s="42" t="s">
        <v>49</v>
      </c>
      <c r="I71" s="34">
        <v>25.34</v>
      </c>
      <c r="J71" s="34">
        <v>9</v>
      </c>
      <c r="K71" s="42" t="s">
        <v>116</v>
      </c>
    </row>
    <row r="72" spans="1:11" s="30" customFormat="1" ht="25.5" x14ac:dyDescent="0.2">
      <c r="A72" s="40" t="s">
        <v>117</v>
      </c>
      <c r="B72" s="32" t="s">
        <v>17</v>
      </c>
      <c r="C72" s="32" t="s">
        <v>17</v>
      </c>
      <c r="D72" s="32" t="s">
        <v>17</v>
      </c>
      <c r="E72" s="32" t="s">
        <v>17</v>
      </c>
      <c r="F72" s="32" t="s">
        <v>17</v>
      </c>
      <c r="G72" s="34">
        <f t="shared" ref="G72:G80" si="1">ROUND(I72*J72,2)</f>
        <v>234.8</v>
      </c>
      <c r="H72" s="42" t="s">
        <v>118</v>
      </c>
      <c r="I72" s="34">
        <v>5.87</v>
      </c>
      <c r="J72" s="34">
        <v>40</v>
      </c>
      <c r="K72" s="42" t="s">
        <v>54</v>
      </c>
    </row>
    <row r="73" spans="1:11" s="30" customFormat="1" ht="25.5" x14ac:dyDescent="0.2">
      <c r="A73" s="40" t="s">
        <v>119</v>
      </c>
      <c r="B73" s="32" t="s">
        <v>17</v>
      </c>
      <c r="C73" s="32" t="s">
        <v>17</v>
      </c>
      <c r="D73" s="32" t="s">
        <v>17</v>
      </c>
      <c r="E73" s="32" t="s">
        <v>17</v>
      </c>
      <c r="F73" s="32" t="s">
        <v>17</v>
      </c>
      <c r="G73" s="34">
        <f t="shared" si="1"/>
        <v>397.7</v>
      </c>
      <c r="H73" s="42" t="s">
        <v>73</v>
      </c>
      <c r="I73" s="34">
        <v>0.97</v>
      </c>
      <c r="J73" s="34">
        <v>410</v>
      </c>
      <c r="K73" s="42" t="s">
        <v>83</v>
      </c>
    </row>
    <row r="74" spans="1:11" s="30" customFormat="1" ht="12.75" x14ac:dyDescent="0.2">
      <c r="A74" s="40" t="s">
        <v>120</v>
      </c>
      <c r="B74" s="32" t="s">
        <v>17</v>
      </c>
      <c r="C74" s="32" t="s">
        <v>17</v>
      </c>
      <c r="D74" s="32" t="s">
        <v>17</v>
      </c>
      <c r="E74" s="32" t="s">
        <v>17</v>
      </c>
      <c r="F74" s="32" t="s">
        <v>17</v>
      </c>
      <c r="G74" s="34">
        <f t="shared" si="1"/>
        <v>112.68</v>
      </c>
      <c r="H74" s="42" t="s">
        <v>73</v>
      </c>
      <c r="I74" s="34">
        <v>28.17</v>
      </c>
      <c r="J74" s="34">
        <v>4</v>
      </c>
      <c r="K74" s="42" t="s">
        <v>43</v>
      </c>
    </row>
    <row r="75" spans="1:11" s="30" customFormat="1" ht="76.5" x14ac:dyDescent="0.2">
      <c r="A75" s="40" t="s">
        <v>117</v>
      </c>
      <c r="B75" s="32" t="s">
        <v>17</v>
      </c>
      <c r="C75" s="32" t="s">
        <v>17</v>
      </c>
      <c r="D75" s="32" t="s">
        <v>17</v>
      </c>
      <c r="E75" s="32" t="s">
        <v>17</v>
      </c>
      <c r="F75" s="32" t="s">
        <v>17</v>
      </c>
      <c r="G75" s="34">
        <f t="shared" si="1"/>
        <v>1368.8</v>
      </c>
      <c r="H75" s="42" t="s">
        <v>121</v>
      </c>
      <c r="I75" s="34">
        <v>4.72</v>
      </c>
      <c r="J75" s="34">
        <v>290</v>
      </c>
      <c r="K75" s="42" t="s">
        <v>122</v>
      </c>
    </row>
    <row r="76" spans="1:11" s="30" customFormat="1" ht="38.25" x14ac:dyDescent="0.2">
      <c r="A76" s="40" t="s">
        <v>123</v>
      </c>
      <c r="B76" s="32" t="s">
        <v>17</v>
      </c>
      <c r="C76" s="32" t="s">
        <v>17</v>
      </c>
      <c r="D76" s="32" t="s">
        <v>17</v>
      </c>
      <c r="E76" s="32" t="s">
        <v>17</v>
      </c>
      <c r="F76" s="32" t="s">
        <v>17</v>
      </c>
      <c r="G76" s="34">
        <f t="shared" si="1"/>
        <v>115.92</v>
      </c>
      <c r="H76" s="42" t="s">
        <v>94</v>
      </c>
      <c r="I76" s="34">
        <v>4.83</v>
      </c>
      <c r="J76" s="34">
        <v>24</v>
      </c>
      <c r="K76" s="42" t="s">
        <v>124</v>
      </c>
    </row>
    <row r="77" spans="1:11" s="30" customFormat="1" ht="12.75" customHeight="1" x14ac:dyDescent="0.2">
      <c r="A77" s="40" t="s">
        <v>115</v>
      </c>
      <c r="B77" s="32" t="s">
        <v>17</v>
      </c>
      <c r="C77" s="32" t="s">
        <v>17</v>
      </c>
      <c r="D77" s="32" t="s">
        <v>17</v>
      </c>
      <c r="E77" s="32" t="s">
        <v>17</v>
      </c>
      <c r="F77" s="32" t="s">
        <v>17</v>
      </c>
      <c r="G77" s="34">
        <f t="shared" si="1"/>
        <v>72.239999999999995</v>
      </c>
      <c r="H77" s="42" t="s">
        <v>94</v>
      </c>
      <c r="I77" s="34">
        <v>24.08</v>
      </c>
      <c r="J77" s="34">
        <v>3</v>
      </c>
      <c r="K77" s="42" t="s">
        <v>52</v>
      </c>
    </row>
    <row r="78" spans="1:11" s="30" customFormat="1" ht="12.75" x14ac:dyDescent="0.2">
      <c r="A78" s="40" t="s">
        <v>125</v>
      </c>
      <c r="B78" s="32" t="s">
        <v>17</v>
      </c>
      <c r="C78" s="32" t="s">
        <v>17</v>
      </c>
      <c r="D78" s="32" t="s">
        <v>17</v>
      </c>
      <c r="E78" s="32" t="s">
        <v>17</v>
      </c>
      <c r="F78" s="32" t="s">
        <v>17</v>
      </c>
      <c r="G78" s="34">
        <f t="shared" si="1"/>
        <v>50</v>
      </c>
      <c r="H78" s="42" t="s">
        <v>126</v>
      </c>
      <c r="I78" s="34">
        <v>0.25</v>
      </c>
      <c r="J78" s="34">
        <v>200</v>
      </c>
      <c r="K78" s="42" t="s">
        <v>47</v>
      </c>
    </row>
    <row r="79" spans="1:11" s="30" customFormat="1" ht="12.75" x14ac:dyDescent="0.2">
      <c r="A79" s="40" t="s">
        <v>127</v>
      </c>
      <c r="B79" s="32" t="s">
        <v>17</v>
      </c>
      <c r="C79" s="32" t="s">
        <v>17</v>
      </c>
      <c r="D79" s="32" t="s">
        <v>17</v>
      </c>
      <c r="E79" s="32" t="s">
        <v>17</v>
      </c>
      <c r="F79" s="32" t="s">
        <v>17</v>
      </c>
      <c r="G79" s="34">
        <f t="shared" si="1"/>
        <v>102.85</v>
      </c>
      <c r="H79" s="42" t="s">
        <v>126</v>
      </c>
      <c r="I79" s="34">
        <v>0.85</v>
      </c>
      <c r="J79" s="34">
        <v>121</v>
      </c>
      <c r="K79" s="42" t="s">
        <v>47</v>
      </c>
    </row>
    <row r="80" spans="1:11" s="30" customFormat="1" ht="76.5" x14ac:dyDescent="0.2">
      <c r="A80" s="40" t="s">
        <v>117</v>
      </c>
      <c r="B80" s="32" t="s">
        <v>17</v>
      </c>
      <c r="C80" s="32" t="s">
        <v>17</v>
      </c>
      <c r="D80" s="32" t="s">
        <v>17</v>
      </c>
      <c r="E80" s="32" t="s">
        <v>17</v>
      </c>
      <c r="F80" s="32" t="s">
        <v>17</v>
      </c>
      <c r="G80" s="34">
        <f t="shared" si="1"/>
        <v>399.5</v>
      </c>
      <c r="H80" s="42" t="s">
        <v>128</v>
      </c>
      <c r="I80" s="34">
        <v>3.9950000000000001</v>
      </c>
      <c r="J80" s="34">
        <v>100</v>
      </c>
      <c r="K80" s="42" t="s">
        <v>129</v>
      </c>
    </row>
    <row r="81" spans="1:11" s="33" customFormat="1" ht="12.75" x14ac:dyDescent="0.2">
      <c r="A81" s="36" t="s">
        <v>130</v>
      </c>
      <c r="B81" s="37" t="s">
        <v>17</v>
      </c>
      <c r="C81" s="37" t="s">
        <v>17</v>
      </c>
      <c r="D81" s="37" t="s">
        <v>17</v>
      </c>
      <c r="E81" s="37" t="s">
        <v>17</v>
      </c>
      <c r="F81" s="38">
        <v>8690</v>
      </c>
      <c r="G81" s="38">
        <f>SUM(G82:G113)</f>
        <v>8689.59</v>
      </c>
      <c r="H81" s="39" t="s">
        <v>17</v>
      </c>
      <c r="I81" s="39" t="s">
        <v>17</v>
      </c>
      <c r="J81" s="39" t="s">
        <v>17</v>
      </c>
      <c r="K81" s="39" t="s">
        <v>17</v>
      </c>
    </row>
    <row r="82" spans="1:11" s="30" customFormat="1" ht="25.5" x14ac:dyDescent="0.2">
      <c r="A82" s="40" t="s">
        <v>131</v>
      </c>
      <c r="B82" s="32" t="s">
        <v>17</v>
      </c>
      <c r="C82" s="32" t="s">
        <v>17</v>
      </c>
      <c r="D82" s="32" t="s">
        <v>17</v>
      </c>
      <c r="E82" s="32" t="s">
        <v>17</v>
      </c>
      <c r="F82" s="32" t="s">
        <v>17</v>
      </c>
      <c r="G82" s="34">
        <f>ROUND(I82*J82,2)</f>
        <v>3.67</v>
      </c>
      <c r="H82" s="42" t="s">
        <v>75</v>
      </c>
      <c r="I82" s="34">
        <v>3.67</v>
      </c>
      <c r="J82" s="34">
        <v>1</v>
      </c>
      <c r="K82" s="42" t="s">
        <v>132</v>
      </c>
    </row>
    <row r="83" spans="1:11" s="30" customFormat="1" ht="25.5" x14ac:dyDescent="0.2">
      <c r="A83" s="40" t="s">
        <v>131</v>
      </c>
      <c r="B83" s="32" t="s">
        <v>17</v>
      </c>
      <c r="C83" s="32" t="s">
        <v>17</v>
      </c>
      <c r="D83" s="32" t="s">
        <v>17</v>
      </c>
      <c r="E83" s="32" t="s">
        <v>17</v>
      </c>
      <c r="F83" s="32" t="s">
        <v>17</v>
      </c>
      <c r="G83" s="34">
        <f t="shared" ref="G83:G113" si="2">ROUND(I83*J83,2)</f>
        <v>95.2</v>
      </c>
      <c r="H83" s="42" t="s">
        <v>75</v>
      </c>
      <c r="I83" s="34">
        <v>4.76</v>
      </c>
      <c r="J83" s="34">
        <v>20</v>
      </c>
      <c r="K83" s="42" t="s">
        <v>132</v>
      </c>
    </row>
    <row r="84" spans="1:11" s="30" customFormat="1" ht="25.5" x14ac:dyDescent="0.2">
      <c r="A84" s="40" t="s">
        <v>131</v>
      </c>
      <c r="B84" s="32" t="s">
        <v>17</v>
      </c>
      <c r="C84" s="32" t="s">
        <v>17</v>
      </c>
      <c r="D84" s="32" t="s">
        <v>17</v>
      </c>
      <c r="E84" s="32" t="s">
        <v>17</v>
      </c>
      <c r="F84" s="32" t="s">
        <v>17</v>
      </c>
      <c r="G84" s="34">
        <f t="shared" si="2"/>
        <v>15.12</v>
      </c>
      <c r="H84" s="42" t="s">
        <v>75</v>
      </c>
      <c r="I84" s="34">
        <v>5.04</v>
      </c>
      <c r="J84" s="34">
        <v>3</v>
      </c>
      <c r="K84" s="42" t="s">
        <v>132</v>
      </c>
    </row>
    <row r="85" spans="1:11" s="30" customFormat="1" ht="25.5" x14ac:dyDescent="0.2">
      <c r="A85" s="40" t="s">
        <v>131</v>
      </c>
      <c r="B85" s="32" t="s">
        <v>17</v>
      </c>
      <c r="C85" s="32" t="s">
        <v>17</v>
      </c>
      <c r="D85" s="32" t="s">
        <v>17</v>
      </c>
      <c r="E85" s="32" t="s">
        <v>17</v>
      </c>
      <c r="F85" s="32" t="s">
        <v>17</v>
      </c>
      <c r="G85" s="34">
        <f t="shared" si="2"/>
        <v>208.4</v>
      </c>
      <c r="H85" s="42" t="s">
        <v>75</v>
      </c>
      <c r="I85" s="34">
        <v>5.21</v>
      </c>
      <c r="J85" s="34">
        <v>40</v>
      </c>
      <c r="K85" s="42" t="s">
        <v>132</v>
      </c>
    </row>
    <row r="86" spans="1:11" s="30" customFormat="1" ht="38.25" x14ac:dyDescent="0.2">
      <c r="A86" s="40" t="s">
        <v>133</v>
      </c>
      <c r="B86" s="32" t="s">
        <v>17</v>
      </c>
      <c r="C86" s="32" t="s">
        <v>17</v>
      </c>
      <c r="D86" s="32" t="s">
        <v>17</v>
      </c>
      <c r="E86" s="32" t="s">
        <v>17</v>
      </c>
      <c r="F86" s="32" t="s">
        <v>17</v>
      </c>
      <c r="G86" s="34">
        <f t="shared" si="2"/>
        <v>809.2</v>
      </c>
      <c r="H86" s="42" t="s">
        <v>75</v>
      </c>
      <c r="I86" s="34">
        <v>9.52</v>
      </c>
      <c r="J86" s="34">
        <v>85</v>
      </c>
      <c r="K86" s="42" t="s">
        <v>134</v>
      </c>
    </row>
    <row r="87" spans="1:11" s="30" customFormat="1" ht="38.25" x14ac:dyDescent="0.2">
      <c r="A87" s="40" t="s">
        <v>133</v>
      </c>
      <c r="B87" s="32" t="s">
        <v>17</v>
      </c>
      <c r="C87" s="32" t="s">
        <v>17</v>
      </c>
      <c r="D87" s="32" t="s">
        <v>17</v>
      </c>
      <c r="E87" s="32" t="s">
        <v>17</v>
      </c>
      <c r="F87" s="32" t="s">
        <v>17</v>
      </c>
      <c r="G87" s="34">
        <f t="shared" si="2"/>
        <v>521</v>
      </c>
      <c r="H87" s="42" t="s">
        <v>75</v>
      </c>
      <c r="I87" s="34">
        <v>10.42</v>
      </c>
      <c r="J87" s="34">
        <v>50</v>
      </c>
      <c r="K87" s="42" t="s">
        <v>135</v>
      </c>
    </row>
    <row r="88" spans="1:11" s="30" customFormat="1" ht="12.75" x14ac:dyDescent="0.2">
      <c r="A88" s="40" t="s">
        <v>136</v>
      </c>
      <c r="B88" s="32" t="s">
        <v>17</v>
      </c>
      <c r="C88" s="32" t="s">
        <v>17</v>
      </c>
      <c r="D88" s="32" t="s">
        <v>17</v>
      </c>
      <c r="E88" s="32" t="s">
        <v>17</v>
      </c>
      <c r="F88" s="32" t="s">
        <v>17</v>
      </c>
      <c r="G88" s="34">
        <f t="shared" si="2"/>
        <v>352.8</v>
      </c>
      <c r="H88" s="42" t="s">
        <v>77</v>
      </c>
      <c r="I88" s="34">
        <v>1.68</v>
      </c>
      <c r="J88" s="34">
        <v>210</v>
      </c>
      <c r="K88" s="42" t="s">
        <v>52</v>
      </c>
    </row>
    <row r="89" spans="1:11" s="30" customFormat="1" ht="12.75" x14ac:dyDescent="0.2">
      <c r="A89" s="40" t="s">
        <v>136</v>
      </c>
      <c r="B89" s="32" t="s">
        <v>17</v>
      </c>
      <c r="C89" s="32" t="s">
        <v>17</v>
      </c>
      <c r="D89" s="32" t="s">
        <v>17</v>
      </c>
      <c r="E89" s="32" t="s">
        <v>17</v>
      </c>
      <c r="F89" s="32" t="s">
        <v>17</v>
      </c>
      <c r="G89" s="34">
        <f t="shared" si="2"/>
        <v>276.89999999999998</v>
      </c>
      <c r="H89" s="42" t="s">
        <v>77</v>
      </c>
      <c r="I89" s="34">
        <v>2.13</v>
      </c>
      <c r="J89" s="34">
        <v>130</v>
      </c>
      <c r="K89" s="42" t="s">
        <v>52</v>
      </c>
    </row>
    <row r="90" spans="1:11" s="30" customFormat="1" ht="38.25" x14ac:dyDescent="0.2">
      <c r="A90" s="40" t="s">
        <v>137</v>
      </c>
      <c r="B90" s="32" t="s">
        <v>17</v>
      </c>
      <c r="C90" s="32" t="s">
        <v>17</v>
      </c>
      <c r="D90" s="32" t="s">
        <v>17</v>
      </c>
      <c r="E90" s="32" t="s">
        <v>17</v>
      </c>
      <c r="F90" s="32" t="s">
        <v>17</v>
      </c>
      <c r="G90" s="34">
        <f t="shared" si="2"/>
        <v>639.9</v>
      </c>
      <c r="H90" s="42" t="s">
        <v>77</v>
      </c>
      <c r="I90" s="34">
        <v>2.37</v>
      </c>
      <c r="J90" s="34">
        <v>270</v>
      </c>
      <c r="K90" s="42" t="s">
        <v>138</v>
      </c>
    </row>
    <row r="91" spans="1:11" s="30" customFormat="1" ht="25.5" x14ac:dyDescent="0.2">
      <c r="A91" s="40" t="s">
        <v>137</v>
      </c>
      <c r="B91" s="32" t="s">
        <v>17</v>
      </c>
      <c r="C91" s="32" t="s">
        <v>17</v>
      </c>
      <c r="D91" s="32" t="s">
        <v>17</v>
      </c>
      <c r="E91" s="32" t="s">
        <v>17</v>
      </c>
      <c r="F91" s="32" t="s">
        <v>17</v>
      </c>
      <c r="G91" s="34">
        <f t="shared" si="2"/>
        <v>220.15</v>
      </c>
      <c r="H91" s="42" t="s">
        <v>77</v>
      </c>
      <c r="I91" s="34">
        <v>2.59</v>
      </c>
      <c r="J91" s="34">
        <v>85</v>
      </c>
      <c r="K91" s="42" t="s">
        <v>83</v>
      </c>
    </row>
    <row r="92" spans="1:11" s="30" customFormat="1" ht="25.5" x14ac:dyDescent="0.2">
      <c r="A92" s="40" t="s">
        <v>139</v>
      </c>
      <c r="B92" s="32" t="s">
        <v>17</v>
      </c>
      <c r="C92" s="32" t="s">
        <v>17</v>
      </c>
      <c r="D92" s="32" t="s">
        <v>17</v>
      </c>
      <c r="E92" s="32" t="s">
        <v>17</v>
      </c>
      <c r="F92" s="32" t="s">
        <v>17</v>
      </c>
      <c r="G92" s="34">
        <f t="shared" si="2"/>
        <v>756.6</v>
      </c>
      <c r="H92" s="42" t="s">
        <v>77</v>
      </c>
      <c r="I92" s="34">
        <v>2.91</v>
      </c>
      <c r="J92" s="34">
        <v>260</v>
      </c>
      <c r="K92" s="42" t="s">
        <v>140</v>
      </c>
    </row>
    <row r="93" spans="1:11" s="30" customFormat="1" ht="12.75" x14ac:dyDescent="0.2">
      <c r="A93" s="40" t="s">
        <v>131</v>
      </c>
      <c r="B93" s="32" t="s">
        <v>17</v>
      </c>
      <c r="C93" s="32" t="s">
        <v>17</v>
      </c>
      <c r="D93" s="32" t="s">
        <v>17</v>
      </c>
      <c r="E93" s="32" t="s">
        <v>17</v>
      </c>
      <c r="F93" s="32" t="s">
        <v>17</v>
      </c>
      <c r="G93" s="34">
        <f t="shared" si="2"/>
        <v>191.4</v>
      </c>
      <c r="H93" s="42" t="s">
        <v>77</v>
      </c>
      <c r="I93" s="34">
        <v>3.19</v>
      </c>
      <c r="J93" s="34">
        <v>60</v>
      </c>
      <c r="K93" s="42" t="s">
        <v>47</v>
      </c>
    </row>
    <row r="94" spans="1:11" s="30" customFormat="1" ht="12.75" x14ac:dyDescent="0.2">
      <c r="A94" s="40" t="s">
        <v>131</v>
      </c>
      <c r="B94" s="32" t="s">
        <v>17</v>
      </c>
      <c r="C94" s="32" t="s">
        <v>17</v>
      </c>
      <c r="D94" s="32" t="s">
        <v>17</v>
      </c>
      <c r="E94" s="32" t="s">
        <v>17</v>
      </c>
      <c r="F94" s="32" t="s">
        <v>17</v>
      </c>
      <c r="G94" s="34">
        <f t="shared" si="2"/>
        <v>48</v>
      </c>
      <c r="H94" s="42" t="s">
        <v>77</v>
      </c>
      <c r="I94" s="34">
        <v>3.2</v>
      </c>
      <c r="J94" s="34">
        <v>15</v>
      </c>
      <c r="K94" s="42" t="s">
        <v>47</v>
      </c>
    </row>
    <row r="95" spans="1:11" s="30" customFormat="1" ht="25.5" x14ac:dyDescent="0.2">
      <c r="A95" s="40" t="s">
        <v>137</v>
      </c>
      <c r="B95" s="32" t="s">
        <v>17</v>
      </c>
      <c r="C95" s="32" t="s">
        <v>17</v>
      </c>
      <c r="D95" s="32" t="s">
        <v>17</v>
      </c>
      <c r="E95" s="32" t="s">
        <v>17</v>
      </c>
      <c r="F95" s="32" t="s">
        <v>17</v>
      </c>
      <c r="G95" s="34">
        <f t="shared" si="2"/>
        <v>11.2</v>
      </c>
      <c r="H95" s="42" t="s">
        <v>77</v>
      </c>
      <c r="I95" s="34">
        <v>5.6</v>
      </c>
      <c r="J95" s="34">
        <v>2</v>
      </c>
      <c r="K95" s="42" t="s">
        <v>83</v>
      </c>
    </row>
    <row r="96" spans="1:11" s="30" customFormat="1" ht="25.5" x14ac:dyDescent="0.2">
      <c r="A96" s="40" t="s">
        <v>133</v>
      </c>
      <c r="B96" s="32" t="s">
        <v>17</v>
      </c>
      <c r="C96" s="32" t="s">
        <v>17</v>
      </c>
      <c r="D96" s="32" t="s">
        <v>17</v>
      </c>
      <c r="E96" s="32" t="s">
        <v>17</v>
      </c>
      <c r="F96" s="32" t="s">
        <v>17</v>
      </c>
      <c r="G96" s="34">
        <f t="shared" si="2"/>
        <v>171.3</v>
      </c>
      <c r="H96" s="42" t="s">
        <v>77</v>
      </c>
      <c r="I96" s="34">
        <v>5.71</v>
      </c>
      <c r="J96" s="34">
        <v>30</v>
      </c>
      <c r="K96" s="42" t="s">
        <v>54</v>
      </c>
    </row>
    <row r="97" spans="1:11" s="30" customFormat="1" ht="51" x14ac:dyDescent="0.2">
      <c r="A97" s="40" t="s">
        <v>133</v>
      </c>
      <c r="B97" s="32" t="s">
        <v>17</v>
      </c>
      <c r="C97" s="32" t="s">
        <v>17</v>
      </c>
      <c r="D97" s="32" t="s">
        <v>17</v>
      </c>
      <c r="E97" s="32" t="s">
        <v>17</v>
      </c>
      <c r="F97" s="32" t="s">
        <v>17</v>
      </c>
      <c r="G97" s="34">
        <f t="shared" si="2"/>
        <v>1513.2</v>
      </c>
      <c r="H97" s="42" t="s">
        <v>77</v>
      </c>
      <c r="I97" s="34">
        <v>5.82</v>
      </c>
      <c r="J97" s="34">
        <v>260</v>
      </c>
      <c r="K97" s="42" t="s">
        <v>141</v>
      </c>
    </row>
    <row r="98" spans="1:11" s="30" customFormat="1" ht="12.75" x14ac:dyDescent="0.2">
      <c r="A98" s="40" t="s">
        <v>142</v>
      </c>
      <c r="B98" s="32" t="s">
        <v>17</v>
      </c>
      <c r="C98" s="32" t="s">
        <v>17</v>
      </c>
      <c r="D98" s="32" t="s">
        <v>17</v>
      </c>
      <c r="E98" s="32" t="s">
        <v>17</v>
      </c>
      <c r="F98" s="32" t="s">
        <v>17</v>
      </c>
      <c r="G98" s="34">
        <f t="shared" si="2"/>
        <v>513.6</v>
      </c>
      <c r="H98" s="42" t="s">
        <v>143</v>
      </c>
      <c r="I98" s="34">
        <v>4.28</v>
      </c>
      <c r="J98" s="34">
        <v>120</v>
      </c>
      <c r="K98" s="42" t="s">
        <v>52</v>
      </c>
    </row>
    <row r="99" spans="1:11" s="30" customFormat="1" ht="12.75" x14ac:dyDescent="0.2">
      <c r="A99" s="40" t="s">
        <v>144</v>
      </c>
      <c r="B99" s="32" t="s">
        <v>17</v>
      </c>
      <c r="C99" s="32" t="s">
        <v>17</v>
      </c>
      <c r="D99" s="32" t="s">
        <v>17</v>
      </c>
      <c r="E99" s="32" t="s">
        <v>17</v>
      </c>
      <c r="F99" s="32" t="s">
        <v>17</v>
      </c>
      <c r="G99" s="34">
        <f t="shared" si="2"/>
        <v>47.2</v>
      </c>
      <c r="H99" s="42" t="s">
        <v>94</v>
      </c>
      <c r="I99" s="34">
        <v>2.36</v>
      </c>
      <c r="J99" s="34">
        <v>20</v>
      </c>
      <c r="K99" s="42" t="s">
        <v>43</v>
      </c>
    </row>
    <row r="100" spans="1:11" s="30" customFormat="1" ht="12.75" x14ac:dyDescent="0.2">
      <c r="A100" s="40" t="s">
        <v>142</v>
      </c>
      <c r="B100" s="32" t="s">
        <v>17</v>
      </c>
      <c r="C100" s="32" t="s">
        <v>17</v>
      </c>
      <c r="D100" s="32" t="s">
        <v>17</v>
      </c>
      <c r="E100" s="32" t="s">
        <v>17</v>
      </c>
      <c r="F100" s="32" t="s">
        <v>17</v>
      </c>
      <c r="G100" s="34">
        <f t="shared" si="2"/>
        <v>49.4</v>
      </c>
      <c r="H100" s="42" t="s">
        <v>106</v>
      </c>
      <c r="I100" s="34">
        <v>2.4700000000000002</v>
      </c>
      <c r="J100" s="34">
        <v>20</v>
      </c>
      <c r="K100" s="42" t="s">
        <v>52</v>
      </c>
    </row>
    <row r="101" spans="1:11" s="30" customFormat="1" ht="12.75" x14ac:dyDescent="0.2">
      <c r="A101" s="40" t="s">
        <v>142</v>
      </c>
      <c r="B101" s="32" t="s">
        <v>17</v>
      </c>
      <c r="C101" s="32" t="s">
        <v>17</v>
      </c>
      <c r="D101" s="32" t="s">
        <v>17</v>
      </c>
      <c r="E101" s="32" t="s">
        <v>17</v>
      </c>
      <c r="F101" s="32" t="s">
        <v>17</v>
      </c>
      <c r="G101" s="34">
        <f t="shared" si="2"/>
        <v>50.4</v>
      </c>
      <c r="H101" s="42" t="s">
        <v>106</v>
      </c>
      <c r="I101" s="34">
        <v>2.52</v>
      </c>
      <c r="J101" s="34">
        <v>20</v>
      </c>
      <c r="K101" s="42" t="s">
        <v>52</v>
      </c>
    </row>
    <row r="102" spans="1:11" s="30" customFormat="1" ht="12.75" x14ac:dyDescent="0.2">
      <c r="A102" s="40" t="s">
        <v>142</v>
      </c>
      <c r="B102" s="32" t="s">
        <v>17</v>
      </c>
      <c r="C102" s="32" t="s">
        <v>17</v>
      </c>
      <c r="D102" s="32" t="s">
        <v>17</v>
      </c>
      <c r="E102" s="32" t="s">
        <v>17</v>
      </c>
      <c r="F102" s="32" t="s">
        <v>17</v>
      </c>
      <c r="G102" s="34">
        <f t="shared" si="2"/>
        <v>74.06</v>
      </c>
      <c r="H102" s="42" t="s">
        <v>106</v>
      </c>
      <c r="I102" s="34">
        <v>5.29</v>
      </c>
      <c r="J102" s="34">
        <v>14</v>
      </c>
      <c r="K102" s="42" t="s">
        <v>52</v>
      </c>
    </row>
    <row r="103" spans="1:11" s="30" customFormat="1" ht="12.75" x14ac:dyDescent="0.2">
      <c r="A103" s="40" t="s">
        <v>131</v>
      </c>
      <c r="B103" s="32" t="s">
        <v>17</v>
      </c>
      <c r="C103" s="32" t="s">
        <v>17</v>
      </c>
      <c r="D103" s="32" t="s">
        <v>17</v>
      </c>
      <c r="E103" s="32" t="s">
        <v>17</v>
      </c>
      <c r="F103" s="32" t="s">
        <v>17</v>
      </c>
      <c r="G103" s="34">
        <f t="shared" si="2"/>
        <v>5.2</v>
      </c>
      <c r="H103" s="42" t="s">
        <v>106</v>
      </c>
      <c r="I103" s="34">
        <v>5.2</v>
      </c>
      <c r="J103" s="34">
        <v>1</v>
      </c>
      <c r="K103" s="42" t="s">
        <v>52</v>
      </c>
    </row>
    <row r="104" spans="1:11" s="30" customFormat="1" ht="25.5" x14ac:dyDescent="0.2">
      <c r="A104" s="40" t="s">
        <v>145</v>
      </c>
      <c r="B104" s="32" t="s">
        <v>17</v>
      </c>
      <c r="C104" s="32" t="s">
        <v>17</v>
      </c>
      <c r="D104" s="32" t="s">
        <v>17</v>
      </c>
      <c r="E104" s="32" t="s">
        <v>17</v>
      </c>
      <c r="F104" s="32" t="s">
        <v>17</v>
      </c>
      <c r="G104" s="34">
        <f t="shared" si="2"/>
        <v>29.9</v>
      </c>
      <c r="H104" s="42" t="s">
        <v>106</v>
      </c>
      <c r="I104" s="34">
        <v>5.98</v>
      </c>
      <c r="J104" s="34">
        <v>5</v>
      </c>
      <c r="K104" s="42" t="s">
        <v>96</v>
      </c>
    </row>
    <row r="105" spans="1:11" s="30" customFormat="1" ht="25.5" x14ac:dyDescent="0.2">
      <c r="A105" s="40" t="s">
        <v>142</v>
      </c>
      <c r="B105" s="32" t="s">
        <v>17</v>
      </c>
      <c r="C105" s="32" t="s">
        <v>17</v>
      </c>
      <c r="D105" s="32" t="s">
        <v>17</v>
      </c>
      <c r="E105" s="32" t="s">
        <v>17</v>
      </c>
      <c r="F105" s="32" t="s">
        <v>17</v>
      </c>
      <c r="G105" s="34">
        <f t="shared" si="2"/>
        <v>122.6</v>
      </c>
      <c r="H105" s="42" t="s">
        <v>106</v>
      </c>
      <c r="I105" s="34">
        <v>6.13</v>
      </c>
      <c r="J105" s="34">
        <v>20</v>
      </c>
      <c r="K105" s="42" t="s">
        <v>96</v>
      </c>
    </row>
    <row r="106" spans="1:11" s="30" customFormat="1" ht="25.5" x14ac:dyDescent="0.2">
      <c r="A106" s="40" t="s">
        <v>142</v>
      </c>
      <c r="B106" s="32" t="s">
        <v>17</v>
      </c>
      <c r="C106" s="32" t="s">
        <v>17</v>
      </c>
      <c r="D106" s="32" t="s">
        <v>17</v>
      </c>
      <c r="E106" s="32" t="s">
        <v>17</v>
      </c>
      <c r="F106" s="32" t="s">
        <v>17</v>
      </c>
      <c r="G106" s="34">
        <f t="shared" si="2"/>
        <v>123.6</v>
      </c>
      <c r="H106" s="42" t="s">
        <v>106</v>
      </c>
      <c r="I106" s="34">
        <v>6.18</v>
      </c>
      <c r="J106" s="34">
        <v>20</v>
      </c>
      <c r="K106" s="42" t="s">
        <v>96</v>
      </c>
    </row>
    <row r="107" spans="1:11" s="30" customFormat="1" ht="25.5" x14ac:dyDescent="0.2">
      <c r="A107" s="40" t="s">
        <v>142</v>
      </c>
      <c r="B107" s="32" t="s">
        <v>17</v>
      </c>
      <c r="C107" s="32" t="s">
        <v>17</v>
      </c>
      <c r="D107" s="32" t="s">
        <v>17</v>
      </c>
      <c r="E107" s="32" t="s">
        <v>17</v>
      </c>
      <c r="F107" s="32" t="s">
        <v>17</v>
      </c>
      <c r="G107" s="34">
        <f t="shared" si="2"/>
        <v>736.76</v>
      </c>
      <c r="H107" s="42" t="s">
        <v>106</v>
      </c>
      <c r="I107" s="34">
        <v>6.52</v>
      </c>
      <c r="J107" s="34">
        <v>113</v>
      </c>
      <c r="K107" s="42" t="s">
        <v>146</v>
      </c>
    </row>
    <row r="108" spans="1:11" s="30" customFormat="1" ht="25.5" x14ac:dyDescent="0.2">
      <c r="A108" s="40" t="s">
        <v>133</v>
      </c>
      <c r="B108" s="32" t="s">
        <v>17</v>
      </c>
      <c r="C108" s="32" t="s">
        <v>17</v>
      </c>
      <c r="D108" s="32" t="s">
        <v>17</v>
      </c>
      <c r="E108" s="32" t="s">
        <v>17</v>
      </c>
      <c r="F108" s="32" t="s">
        <v>17</v>
      </c>
      <c r="G108" s="34">
        <f t="shared" si="2"/>
        <v>246.6</v>
      </c>
      <c r="H108" s="42" t="s">
        <v>106</v>
      </c>
      <c r="I108" s="34">
        <v>8.2200000000000006</v>
      </c>
      <c r="J108" s="34">
        <v>30</v>
      </c>
      <c r="K108" s="42" t="s">
        <v>96</v>
      </c>
    </row>
    <row r="109" spans="1:11" s="30" customFormat="1" ht="12.75" x14ac:dyDescent="0.2">
      <c r="A109" s="40" t="s">
        <v>147</v>
      </c>
      <c r="B109" s="32" t="s">
        <v>17</v>
      </c>
      <c r="C109" s="32" t="s">
        <v>17</v>
      </c>
      <c r="D109" s="32" t="s">
        <v>17</v>
      </c>
      <c r="E109" s="32" t="s">
        <v>17</v>
      </c>
      <c r="F109" s="32" t="s">
        <v>17</v>
      </c>
      <c r="G109" s="34">
        <f t="shared" si="2"/>
        <v>41.4</v>
      </c>
      <c r="H109" s="42" t="s">
        <v>148</v>
      </c>
      <c r="I109" s="34">
        <v>10.35</v>
      </c>
      <c r="J109" s="34">
        <v>4</v>
      </c>
      <c r="K109" s="42" t="s">
        <v>52</v>
      </c>
    </row>
    <row r="110" spans="1:11" s="30" customFormat="1" ht="12.75" x14ac:dyDescent="0.2">
      <c r="A110" s="40" t="s">
        <v>131</v>
      </c>
      <c r="B110" s="32" t="s">
        <v>17</v>
      </c>
      <c r="C110" s="32" t="s">
        <v>17</v>
      </c>
      <c r="D110" s="32" t="s">
        <v>17</v>
      </c>
      <c r="E110" s="32" t="s">
        <v>17</v>
      </c>
      <c r="F110" s="32" t="s">
        <v>17</v>
      </c>
      <c r="G110" s="34">
        <f t="shared" si="2"/>
        <v>2.63</v>
      </c>
      <c r="H110" s="42" t="s">
        <v>148</v>
      </c>
      <c r="I110" s="34">
        <v>2.63</v>
      </c>
      <c r="J110" s="34">
        <v>1</v>
      </c>
      <c r="K110" s="42" t="s">
        <v>149</v>
      </c>
    </row>
    <row r="111" spans="1:11" s="30" customFormat="1" ht="25.5" x14ac:dyDescent="0.2">
      <c r="A111" s="40" t="s">
        <v>131</v>
      </c>
      <c r="B111" s="32" t="s">
        <v>17</v>
      </c>
      <c r="C111" s="32" t="s">
        <v>17</v>
      </c>
      <c r="D111" s="32" t="s">
        <v>17</v>
      </c>
      <c r="E111" s="32" t="s">
        <v>17</v>
      </c>
      <c r="F111" s="32" t="s">
        <v>17</v>
      </c>
      <c r="G111" s="34">
        <f t="shared" si="2"/>
        <v>130</v>
      </c>
      <c r="H111" s="42" t="s">
        <v>112</v>
      </c>
      <c r="I111" s="34">
        <v>2.6</v>
      </c>
      <c r="J111" s="34">
        <v>50</v>
      </c>
      <c r="K111" s="42" t="s">
        <v>96</v>
      </c>
    </row>
    <row r="112" spans="1:11" s="30" customFormat="1" ht="25.5" x14ac:dyDescent="0.2">
      <c r="A112" s="40" t="s">
        <v>131</v>
      </c>
      <c r="B112" s="32" t="s">
        <v>17</v>
      </c>
      <c r="C112" s="32" t="s">
        <v>17</v>
      </c>
      <c r="D112" s="32" t="s">
        <v>17</v>
      </c>
      <c r="E112" s="32" t="s">
        <v>17</v>
      </c>
      <c r="F112" s="32" t="s">
        <v>17</v>
      </c>
      <c r="G112" s="34">
        <f t="shared" si="2"/>
        <v>136.5</v>
      </c>
      <c r="H112" s="42" t="s">
        <v>112</v>
      </c>
      <c r="I112" s="34">
        <v>2.73</v>
      </c>
      <c r="J112" s="34">
        <v>50</v>
      </c>
      <c r="K112" s="42" t="s">
        <v>54</v>
      </c>
    </row>
    <row r="113" spans="1:11" s="30" customFormat="1" ht="12.75" x14ac:dyDescent="0.2">
      <c r="A113" s="40" t="s">
        <v>131</v>
      </c>
      <c r="B113" s="32" t="s">
        <v>17</v>
      </c>
      <c r="C113" s="32" t="s">
        <v>17</v>
      </c>
      <c r="D113" s="32" t="s">
        <v>17</v>
      </c>
      <c r="E113" s="32" t="s">
        <v>17</v>
      </c>
      <c r="F113" s="32" t="s">
        <v>17</v>
      </c>
      <c r="G113" s="34">
        <f t="shared" si="2"/>
        <v>545.70000000000005</v>
      </c>
      <c r="H113" s="42" t="s">
        <v>112</v>
      </c>
      <c r="I113" s="34">
        <v>3.21</v>
      </c>
      <c r="J113" s="34">
        <v>170</v>
      </c>
      <c r="K113" s="42" t="s">
        <v>47</v>
      </c>
    </row>
    <row r="114" spans="1:11" s="33" customFormat="1" ht="12.75" x14ac:dyDescent="0.2">
      <c r="A114" s="26" t="s">
        <v>13</v>
      </c>
      <c r="B114" s="27"/>
      <c r="C114" s="27"/>
      <c r="D114" s="27"/>
      <c r="E114" s="27"/>
      <c r="F114" s="31">
        <f>SUM(F115:F215)</f>
        <v>10909</v>
      </c>
      <c r="G114" s="31">
        <f>G115+G127+G152+G204+G215</f>
        <v>10909</v>
      </c>
      <c r="H114" s="27" t="s">
        <v>17</v>
      </c>
      <c r="I114" s="27" t="s">
        <v>17</v>
      </c>
      <c r="J114" s="27" t="s">
        <v>17</v>
      </c>
      <c r="K114" s="27" t="s">
        <v>17</v>
      </c>
    </row>
    <row r="115" spans="1:11" s="44" customFormat="1" ht="12.75" x14ac:dyDescent="0.2">
      <c r="A115" s="36" t="s">
        <v>150</v>
      </c>
      <c r="B115" s="37" t="s">
        <v>17</v>
      </c>
      <c r="C115" s="37" t="s">
        <v>17</v>
      </c>
      <c r="D115" s="37" t="s">
        <v>17</v>
      </c>
      <c r="E115" s="37" t="s">
        <v>17</v>
      </c>
      <c r="F115" s="38">
        <v>747</v>
      </c>
      <c r="G115" s="43">
        <f>SUM(G116:G126)</f>
        <v>746.31000000000006</v>
      </c>
      <c r="H115" s="39" t="s">
        <v>17</v>
      </c>
      <c r="I115" s="39" t="s">
        <v>17</v>
      </c>
      <c r="J115" s="39" t="s">
        <v>17</v>
      </c>
      <c r="K115" s="39" t="s">
        <v>17</v>
      </c>
    </row>
    <row r="116" spans="1:11" s="45" customFormat="1" x14ac:dyDescent="0.25">
      <c r="A116" s="40" t="s">
        <v>151</v>
      </c>
      <c r="B116" s="32" t="s">
        <v>17</v>
      </c>
      <c r="C116" s="32" t="s">
        <v>17</v>
      </c>
      <c r="D116" s="32" t="s">
        <v>17</v>
      </c>
      <c r="E116" s="32" t="s">
        <v>17</v>
      </c>
      <c r="F116" s="34" t="s">
        <v>17</v>
      </c>
      <c r="G116" s="34">
        <f>ROUND(I116*J116,2)</f>
        <v>26.34</v>
      </c>
      <c r="H116" s="42" t="s">
        <v>152</v>
      </c>
      <c r="I116" s="34">
        <v>2.1951999999999998</v>
      </c>
      <c r="J116" s="34">
        <v>12</v>
      </c>
      <c r="K116" s="42" t="s">
        <v>153</v>
      </c>
    </row>
    <row r="117" spans="1:11" s="45" customFormat="1" x14ac:dyDescent="0.25">
      <c r="A117" s="40" t="s">
        <v>154</v>
      </c>
      <c r="B117" s="32" t="s">
        <v>17</v>
      </c>
      <c r="C117" s="32" t="s">
        <v>17</v>
      </c>
      <c r="D117" s="32" t="s">
        <v>17</v>
      </c>
      <c r="E117" s="32" t="s">
        <v>17</v>
      </c>
      <c r="F117" s="34" t="s">
        <v>17</v>
      </c>
      <c r="G117" s="34">
        <f t="shared" ref="G117:G126" si="3">ROUND(I117*J117,2)</f>
        <v>105.66</v>
      </c>
      <c r="H117" s="42" t="s">
        <v>155</v>
      </c>
      <c r="I117" s="34">
        <v>35.22</v>
      </c>
      <c r="J117" s="34">
        <v>3</v>
      </c>
      <c r="K117" s="42" t="s">
        <v>156</v>
      </c>
    </row>
    <row r="118" spans="1:11" s="45" customFormat="1" x14ac:dyDescent="0.25">
      <c r="A118" s="40" t="s">
        <v>157</v>
      </c>
      <c r="B118" s="32" t="s">
        <v>17</v>
      </c>
      <c r="C118" s="32" t="s">
        <v>17</v>
      </c>
      <c r="D118" s="32" t="s">
        <v>17</v>
      </c>
      <c r="E118" s="32" t="s">
        <v>17</v>
      </c>
      <c r="F118" s="34" t="s">
        <v>17</v>
      </c>
      <c r="G118" s="34">
        <f t="shared" si="3"/>
        <v>8.51</v>
      </c>
      <c r="H118" s="42" t="s">
        <v>158</v>
      </c>
      <c r="I118" s="34">
        <v>4.2560000000000002</v>
      </c>
      <c r="J118" s="34">
        <v>2</v>
      </c>
      <c r="K118" s="42" t="s">
        <v>159</v>
      </c>
    </row>
    <row r="119" spans="1:11" s="45" customFormat="1" x14ac:dyDescent="0.25">
      <c r="A119" s="40" t="s">
        <v>160</v>
      </c>
      <c r="B119" s="32" t="s">
        <v>17</v>
      </c>
      <c r="C119" s="32" t="s">
        <v>17</v>
      </c>
      <c r="D119" s="32" t="s">
        <v>17</v>
      </c>
      <c r="E119" s="32" t="s">
        <v>17</v>
      </c>
      <c r="F119" s="34" t="s">
        <v>17</v>
      </c>
      <c r="G119" s="34">
        <f t="shared" si="3"/>
        <v>91.76</v>
      </c>
      <c r="H119" s="42" t="s">
        <v>155</v>
      </c>
      <c r="I119" s="34">
        <v>45.880800000000001</v>
      </c>
      <c r="J119" s="34">
        <v>2</v>
      </c>
      <c r="K119" s="42" t="s">
        <v>153</v>
      </c>
    </row>
    <row r="120" spans="1:11" s="45" customFormat="1" ht="25.5" x14ac:dyDescent="0.25">
      <c r="A120" s="40" t="s">
        <v>160</v>
      </c>
      <c r="B120" s="32" t="s">
        <v>17</v>
      </c>
      <c r="C120" s="32" t="s">
        <v>17</v>
      </c>
      <c r="D120" s="32" t="s">
        <v>17</v>
      </c>
      <c r="E120" s="32" t="s">
        <v>17</v>
      </c>
      <c r="F120" s="34" t="s">
        <v>17</v>
      </c>
      <c r="G120" s="34">
        <f t="shared" si="3"/>
        <v>71.680000000000007</v>
      </c>
      <c r="H120" s="42" t="s">
        <v>161</v>
      </c>
      <c r="I120" s="34">
        <v>35.840000000000003</v>
      </c>
      <c r="J120" s="34">
        <v>2</v>
      </c>
      <c r="K120" s="42" t="s">
        <v>162</v>
      </c>
    </row>
    <row r="121" spans="1:11" s="45" customFormat="1" x14ac:dyDescent="0.25">
      <c r="A121" s="46" t="s">
        <v>163</v>
      </c>
      <c r="B121" s="47" t="s">
        <v>17</v>
      </c>
      <c r="C121" s="47" t="s">
        <v>17</v>
      </c>
      <c r="D121" s="47" t="s">
        <v>17</v>
      </c>
      <c r="E121" s="47" t="s">
        <v>17</v>
      </c>
      <c r="F121" s="48" t="s">
        <v>17</v>
      </c>
      <c r="G121" s="48">
        <f t="shared" si="3"/>
        <v>39.200000000000003</v>
      </c>
      <c r="H121" s="49" t="s">
        <v>164</v>
      </c>
      <c r="I121" s="48">
        <v>39.200000000000003</v>
      </c>
      <c r="J121" s="48">
        <v>1</v>
      </c>
      <c r="K121" s="49" t="s">
        <v>159</v>
      </c>
    </row>
    <row r="122" spans="1:11" s="50" customFormat="1" x14ac:dyDescent="0.25">
      <c r="A122" s="46" t="s">
        <v>165</v>
      </c>
      <c r="B122" s="47" t="s">
        <v>17</v>
      </c>
      <c r="C122" s="47" t="s">
        <v>17</v>
      </c>
      <c r="D122" s="47" t="s">
        <v>17</v>
      </c>
      <c r="E122" s="47" t="s">
        <v>17</v>
      </c>
      <c r="F122" s="48" t="s">
        <v>17</v>
      </c>
      <c r="G122" s="48">
        <f t="shared" si="3"/>
        <v>17.3</v>
      </c>
      <c r="H122" s="49" t="s">
        <v>166</v>
      </c>
      <c r="I122" s="48">
        <v>17.303000000000001</v>
      </c>
      <c r="J122" s="48">
        <v>1</v>
      </c>
      <c r="K122" s="49" t="s">
        <v>153</v>
      </c>
    </row>
    <row r="123" spans="1:11" s="45" customFormat="1" x14ac:dyDescent="0.25">
      <c r="A123" s="46" t="s">
        <v>165</v>
      </c>
      <c r="B123" s="47" t="s">
        <v>17</v>
      </c>
      <c r="C123" s="47" t="s">
        <v>17</v>
      </c>
      <c r="D123" s="47" t="s">
        <v>17</v>
      </c>
      <c r="E123" s="47" t="s">
        <v>17</v>
      </c>
      <c r="F123" s="48" t="s">
        <v>17</v>
      </c>
      <c r="G123" s="48">
        <f t="shared" si="3"/>
        <v>34.61</v>
      </c>
      <c r="H123" s="49" t="s">
        <v>166</v>
      </c>
      <c r="I123" s="48">
        <v>17.303000000000001</v>
      </c>
      <c r="J123" s="48">
        <v>2</v>
      </c>
      <c r="K123" s="49" t="s">
        <v>167</v>
      </c>
    </row>
    <row r="124" spans="1:11" s="45" customFormat="1" x14ac:dyDescent="0.25">
      <c r="A124" s="40" t="s">
        <v>165</v>
      </c>
      <c r="B124" s="32" t="s">
        <v>17</v>
      </c>
      <c r="C124" s="32" t="s">
        <v>17</v>
      </c>
      <c r="D124" s="32" t="s">
        <v>17</v>
      </c>
      <c r="E124" s="32" t="s">
        <v>17</v>
      </c>
      <c r="F124" s="34" t="s">
        <v>17</v>
      </c>
      <c r="G124" s="34">
        <f t="shared" si="3"/>
        <v>17.3</v>
      </c>
      <c r="H124" s="42" t="s">
        <v>166</v>
      </c>
      <c r="I124" s="34">
        <v>17.303000000000001</v>
      </c>
      <c r="J124" s="34">
        <v>1</v>
      </c>
      <c r="K124" s="42" t="s">
        <v>159</v>
      </c>
    </row>
    <row r="125" spans="1:11" s="45" customFormat="1" x14ac:dyDescent="0.25">
      <c r="A125" s="40" t="s">
        <v>168</v>
      </c>
      <c r="B125" s="32" t="s">
        <v>17</v>
      </c>
      <c r="C125" s="32" t="s">
        <v>17</v>
      </c>
      <c r="D125" s="32" t="s">
        <v>17</v>
      </c>
      <c r="E125" s="32" t="s">
        <v>17</v>
      </c>
      <c r="F125" s="34" t="s">
        <v>17</v>
      </c>
      <c r="G125" s="34">
        <f t="shared" si="3"/>
        <v>19.350000000000001</v>
      </c>
      <c r="H125" s="42" t="s">
        <v>166</v>
      </c>
      <c r="I125" s="34">
        <v>19.347899999999999</v>
      </c>
      <c r="J125" s="34">
        <v>1</v>
      </c>
      <c r="K125" s="42" t="s">
        <v>156</v>
      </c>
    </row>
    <row r="126" spans="1:11" s="45" customFormat="1" x14ac:dyDescent="0.25">
      <c r="A126" s="40" t="s">
        <v>169</v>
      </c>
      <c r="B126" s="32" t="s">
        <v>17</v>
      </c>
      <c r="C126" s="32" t="s">
        <v>17</v>
      </c>
      <c r="D126" s="32" t="s">
        <v>17</v>
      </c>
      <c r="E126" s="32" t="s">
        <v>17</v>
      </c>
      <c r="F126" s="34" t="s">
        <v>17</v>
      </c>
      <c r="G126" s="34">
        <f t="shared" si="3"/>
        <v>314.60000000000002</v>
      </c>
      <c r="H126" s="42" t="s">
        <v>71</v>
      </c>
      <c r="I126" s="34">
        <v>1.2584</v>
      </c>
      <c r="J126" s="34">
        <v>250</v>
      </c>
      <c r="K126" s="42" t="s">
        <v>167</v>
      </c>
    </row>
    <row r="127" spans="1:11" s="44" customFormat="1" ht="12.75" x14ac:dyDescent="0.2">
      <c r="A127" s="36" t="s">
        <v>170</v>
      </c>
      <c r="B127" s="37" t="s">
        <v>17</v>
      </c>
      <c r="C127" s="37" t="s">
        <v>17</v>
      </c>
      <c r="D127" s="37" t="s">
        <v>17</v>
      </c>
      <c r="E127" s="37" t="s">
        <v>17</v>
      </c>
      <c r="F127" s="38">
        <v>2421</v>
      </c>
      <c r="G127" s="38">
        <f>SUM(G128:G151)</f>
        <v>2419.94</v>
      </c>
      <c r="H127" s="39" t="s">
        <v>17</v>
      </c>
      <c r="I127" s="39" t="s">
        <v>17</v>
      </c>
      <c r="J127" s="39" t="s">
        <v>17</v>
      </c>
      <c r="K127" s="39" t="s">
        <v>17</v>
      </c>
    </row>
    <row r="128" spans="1:11" s="45" customFormat="1" x14ac:dyDescent="0.25">
      <c r="A128" s="40" t="s">
        <v>171</v>
      </c>
      <c r="B128" s="32" t="s">
        <v>17</v>
      </c>
      <c r="C128" s="32" t="s">
        <v>17</v>
      </c>
      <c r="D128" s="32" t="s">
        <v>17</v>
      </c>
      <c r="E128" s="32" t="s">
        <v>17</v>
      </c>
      <c r="F128" s="34" t="s">
        <v>17</v>
      </c>
      <c r="G128" s="34">
        <f>ROUND(I128*J128,2)</f>
        <v>45.98</v>
      </c>
      <c r="H128" s="42" t="s">
        <v>172</v>
      </c>
      <c r="I128" s="34">
        <v>2.2989999999999999</v>
      </c>
      <c r="J128" s="34">
        <v>20</v>
      </c>
      <c r="K128" s="42" t="s">
        <v>162</v>
      </c>
    </row>
    <row r="129" spans="1:11" s="45" customFormat="1" x14ac:dyDescent="0.25">
      <c r="A129" s="40" t="s">
        <v>173</v>
      </c>
      <c r="B129" s="32" t="s">
        <v>17</v>
      </c>
      <c r="C129" s="32" t="s">
        <v>17</v>
      </c>
      <c r="D129" s="32" t="s">
        <v>17</v>
      </c>
      <c r="E129" s="32" t="s">
        <v>17</v>
      </c>
      <c r="F129" s="34" t="s">
        <v>17</v>
      </c>
      <c r="G129" s="34">
        <f t="shared" ref="G129:G192" si="4">ROUND(I129*J129,2)</f>
        <v>85.75</v>
      </c>
      <c r="H129" s="42" t="s">
        <v>172</v>
      </c>
      <c r="I129" s="34">
        <v>10.718400000000001</v>
      </c>
      <c r="J129" s="34">
        <v>8</v>
      </c>
      <c r="K129" s="42" t="s">
        <v>162</v>
      </c>
    </row>
    <row r="130" spans="1:11" s="45" customFormat="1" x14ac:dyDescent="0.25">
      <c r="A130" s="40" t="s">
        <v>174</v>
      </c>
      <c r="B130" s="32" t="s">
        <v>17</v>
      </c>
      <c r="C130" s="32" t="s">
        <v>17</v>
      </c>
      <c r="D130" s="32" t="s">
        <v>17</v>
      </c>
      <c r="E130" s="32" t="s">
        <v>17</v>
      </c>
      <c r="F130" s="34" t="s">
        <v>17</v>
      </c>
      <c r="G130" s="34">
        <f t="shared" si="4"/>
        <v>403.2</v>
      </c>
      <c r="H130" s="42" t="s">
        <v>172</v>
      </c>
      <c r="I130" s="34">
        <v>1.008</v>
      </c>
      <c r="J130" s="34">
        <v>400</v>
      </c>
      <c r="K130" s="42" t="s">
        <v>162</v>
      </c>
    </row>
    <row r="131" spans="1:11" s="45" customFormat="1" x14ac:dyDescent="0.25">
      <c r="A131" s="40" t="s">
        <v>175</v>
      </c>
      <c r="B131" s="32" t="s">
        <v>17</v>
      </c>
      <c r="C131" s="32" t="s">
        <v>17</v>
      </c>
      <c r="D131" s="32" t="s">
        <v>17</v>
      </c>
      <c r="E131" s="32" t="s">
        <v>17</v>
      </c>
      <c r="F131" s="34" t="s">
        <v>17</v>
      </c>
      <c r="G131" s="34">
        <f t="shared" si="4"/>
        <v>299.5</v>
      </c>
      <c r="H131" s="42" t="s">
        <v>176</v>
      </c>
      <c r="I131" s="34">
        <v>5.99</v>
      </c>
      <c r="J131" s="34">
        <v>50</v>
      </c>
      <c r="K131" s="42" t="s">
        <v>156</v>
      </c>
    </row>
    <row r="132" spans="1:11" s="45" customFormat="1" ht="25.5" x14ac:dyDescent="0.25">
      <c r="A132" s="40" t="s">
        <v>177</v>
      </c>
      <c r="B132" s="32" t="s">
        <v>17</v>
      </c>
      <c r="C132" s="32" t="s">
        <v>17</v>
      </c>
      <c r="D132" s="32" t="s">
        <v>17</v>
      </c>
      <c r="E132" s="32" t="s">
        <v>17</v>
      </c>
      <c r="F132" s="34" t="s">
        <v>17</v>
      </c>
      <c r="G132" s="34">
        <f t="shared" si="4"/>
        <v>241.4</v>
      </c>
      <c r="H132" s="42" t="s">
        <v>161</v>
      </c>
      <c r="I132" s="34">
        <v>4.8278999999999996</v>
      </c>
      <c r="J132" s="34">
        <v>50</v>
      </c>
      <c r="K132" s="42" t="s">
        <v>159</v>
      </c>
    </row>
    <row r="133" spans="1:11" s="45" customFormat="1" x14ac:dyDescent="0.25">
      <c r="A133" s="40" t="s">
        <v>178</v>
      </c>
      <c r="B133" s="32" t="s">
        <v>17</v>
      </c>
      <c r="C133" s="32" t="s">
        <v>17</v>
      </c>
      <c r="D133" s="32" t="s">
        <v>17</v>
      </c>
      <c r="E133" s="32" t="s">
        <v>17</v>
      </c>
      <c r="F133" s="34" t="s">
        <v>17</v>
      </c>
      <c r="G133" s="34">
        <f t="shared" si="4"/>
        <v>16.07</v>
      </c>
      <c r="H133" s="42" t="s">
        <v>179</v>
      </c>
      <c r="I133" s="34">
        <v>16.0688</v>
      </c>
      <c r="J133" s="34">
        <v>1</v>
      </c>
      <c r="K133" s="42" t="s">
        <v>162</v>
      </c>
    </row>
    <row r="134" spans="1:11" s="45" customFormat="1" x14ac:dyDescent="0.25">
      <c r="A134" s="40" t="s">
        <v>180</v>
      </c>
      <c r="B134" s="32" t="s">
        <v>17</v>
      </c>
      <c r="C134" s="32" t="s">
        <v>17</v>
      </c>
      <c r="D134" s="32" t="s">
        <v>17</v>
      </c>
      <c r="E134" s="32" t="s">
        <v>17</v>
      </c>
      <c r="F134" s="34" t="s">
        <v>17</v>
      </c>
      <c r="G134" s="34">
        <f t="shared" si="4"/>
        <v>39.869999999999997</v>
      </c>
      <c r="H134" s="42" t="s">
        <v>181</v>
      </c>
      <c r="I134" s="34">
        <v>7.9739000000000004</v>
      </c>
      <c r="J134" s="34">
        <v>5</v>
      </c>
      <c r="K134" s="42" t="s">
        <v>153</v>
      </c>
    </row>
    <row r="135" spans="1:11" s="45" customFormat="1" x14ac:dyDescent="0.25">
      <c r="A135" s="40" t="s">
        <v>182</v>
      </c>
      <c r="B135" s="32" t="s">
        <v>17</v>
      </c>
      <c r="C135" s="32" t="s">
        <v>17</v>
      </c>
      <c r="D135" s="32" t="s">
        <v>17</v>
      </c>
      <c r="E135" s="32" t="s">
        <v>17</v>
      </c>
      <c r="F135" s="34" t="s">
        <v>17</v>
      </c>
      <c r="G135" s="34">
        <f t="shared" si="4"/>
        <v>132.83000000000001</v>
      </c>
      <c r="H135" s="42" t="s">
        <v>181</v>
      </c>
      <c r="I135" s="34">
        <v>6.6416000000000004</v>
      </c>
      <c r="J135" s="34">
        <v>20</v>
      </c>
      <c r="K135" s="42" t="s">
        <v>156</v>
      </c>
    </row>
    <row r="136" spans="1:11" s="45" customFormat="1" x14ac:dyDescent="0.25">
      <c r="A136" s="40" t="s">
        <v>183</v>
      </c>
      <c r="B136" s="32" t="s">
        <v>17</v>
      </c>
      <c r="C136" s="32" t="s">
        <v>17</v>
      </c>
      <c r="D136" s="32" t="s">
        <v>17</v>
      </c>
      <c r="E136" s="32" t="s">
        <v>17</v>
      </c>
      <c r="F136" s="34" t="s">
        <v>17</v>
      </c>
      <c r="G136" s="34">
        <f t="shared" si="4"/>
        <v>272.16000000000003</v>
      </c>
      <c r="H136" s="42" t="s">
        <v>172</v>
      </c>
      <c r="I136" s="34">
        <v>9.0719999999999992</v>
      </c>
      <c r="J136" s="34">
        <v>30</v>
      </c>
      <c r="K136" s="42" t="s">
        <v>162</v>
      </c>
    </row>
    <row r="137" spans="1:11" s="45" customFormat="1" ht="26.25" x14ac:dyDescent="0.25">
      <c r="A137" s="40" t="s">
        <v>184</v>
      </c>
      <c r="B137" s="32" t="s">
        <v>17</v>
      </c>
      <c r="C137" s="32" t="s">
        <v>17</v>
      </c>
      <c r="D137" s="32" t="s">
        <v>17</v>
      </c>
      <c r="E137" s="32" t="s">
        <v>17</v>
      </c>
      <c r="F137" s="34" t="s">
        <v>17</v>
      </c>
      <c r="G137" s="34">
        <f t="shared" si="4"/>
        <v>35.68</v>
      </c>
      <c r="H137" s="42" t="s">
        <v>181</v>
      </c>
      <c r="I137" s="34">
        <v>5.9471999999999996</v>
      </c>
      <c r="J137" s="34">
        <v>6</v>
      </c>
      <c r="K137" s="42" t="s">
        <v>162</v>
      </c>
    </row>
    <row r="138" spans="1:11" s="45" customFormat="1" ht="26.25" x14ac:dyDescent="0.25">
      <c r="A138" s="40" t="s">
        <v>184</v>
      </c>
      <c r="B138" s="32" t="s">
        <v>17</v>
      </c>
      <c r="C138" s="32" t="s">
        <v>17</v>
      </c>
      <c r="D138" s="32" t="s">
        <v>17</v>
      </c>
      <c r="E138" s="32" t="s">
        <v>17</v>
      </c>
      <c r="F138" s="34" t="s">
        <v>17</v>
      </c>
      <c r="G138" s="34">
        <f t="shared" si="4"/>
        <v>59.47</v>
      </c>
      <c r="H138" s="42" t="s">
        <v>181</v>
      </c>
      <c r="I138" s="34">
        <v>5.9471999999999996</v>
      </c>
      <c r="J138" s="34">
        <v>10</v>
      </c>
      <c r="K138" s="42" t="s">
        <v>156</v>
      </c>
    </row>
    <row r="139" spans="1:11" s="45" customFormat="1" x14ac:dyDescent="0.25">
      <c r="A139" s="40" t="s">
        <v>185</v>
      </c>
      <c r="B139" s="32" t="s">
        <v>17</v>
      </c>
      <c r="C139" s="32" t="s">
        <v>17</v>
      </c>
      <c r="D139" s="32" t="s">
        <v>17</v>
      </c>
      <c r="E139" s="32" t="s">
        <v>17</v>
      </c>
      <c r="F139" s="34" t="s">
        <v>17</v>
      </c>
      <c r="G139" s="34">
        <f t="shared" si="4"/>
        <v>77.680000000000007</v>
      </c>
      <c r="H139" s="42" t="s">
        <v>172</v>
      </c>
      <c r="I139" s="34">
        <v>3.8841000000000001</v>
      </c>
      <c r="J139" s="34">
        <v>20</v>
      </c>
      <c r="K139" s="42" t="s">
        <v>159</v>
      </c>
    </row>
    <row r="140" spans="1:11" s="45" customFormat="1" x14ac:dyDescent="0.25">
      <c r="A140" s="40" t="s">
        <v>185</v>
      </c>
      <c r="B140" s="32" t="s">
        <v>17</v>
      </c>
      <c r="C140" s="32" t="s">
        <v>17</v>
      </c>
      <c r="D140" s="32" t="s">
        <v>17</v>
      </c>
      <c r="E140" s="32" t="s">
        <v>17</v>
      </c>
      <c r="F140" s="34" t="s">
        <v>17</v>
      </c>
      <c r="G140" s="34">
        <f t="shared" si="4"/>
        <v>77.680000000000007</v>
      </c>
      <c r="H140" s="42" t="s">
        <v>172</v>
      </c>
      <c r="I140" s="34">
        <v>3.8841000000000001</v>
      </c>
      <c r="J140" s="34">
        <v>20</v>
      </c>
      <c r="K140" s="42" t="s">
        <v>156</v>
      </c>
    </row>
    <row r="141" spans="1:11" s="45" customFormat="1" x14ac:dyDescent="0.25">
      <c r="A141" s="40" t="s">
        <v>185</v>
      </c>
      <c r="B141" s="32" t="s">
        <v>17</v>
      </c>
      <c r="C141" s="32" t="s">
        <v>17</v>
      </c>
      <c r="D141" s="32" t="s">
        <v>17</v>
      </c>
      <c r="E141" s="32" t="s">
        <v>17</v>
      </c>
      <c r="F141" s="34" t="s">
        <v>17</v>
      </c>
      <c r="G141" s="34">
        <f t="shared" si="4"/>
        <v>20.38</v>
      </c>
      <c r="H141" s="42" t="s">
        <v>172</v>
      </c>
      <c r="I141" s="34">
        <v>5.0941000000000001</v>
      </c>
      <c r="J141" s="34">
        <v>4</v>
      </c>
      <c r="K141" s="42" t="s">
        <v>156</v>
      </c>
    </row>
    <row r="142" spans="1:11" s="45" customFormat="1" x14ac:dyDescent="0.25">
      <c r="A142" s="40" t="s">
        <v>186</v>
      </c>
      <c r="B142" s="32" t="s">
        <v>17</v>
      </c>
      <c r="C142" s="32" t="s">
        <v>17</v>
      </c>
      <c r="D142" s="32" t="s">
        <v>17</v>
      </c>
      <c r="E142" s="32" t="s">
        <v>17</v>
      </c>
      <c r="F142" s="34" t="s">
        <v>17</v>
      </c>
      <c r="G142" s="34">
        <f t="shared" si="4"/>
        <v>2.42</v>
      </c>
      <c r="H142" s="42" t="s">
        <v>187</v>
      </c>
      <c r="I142" s="34">
        <v>7.5624999999999998E-2</v>
      </c>
      <c r="J142" s="34">
        <v>32</v>
      </c>
      <c r="K142" s="42" t="s">
        <v>188</v>
      </c>
    </row>
    <row r="143" spans="1:11" s="45" customFormat="1" x14ac:dyDescent="0.25">
      <c r="A143" s="40" t="s">
        <v>189</v>
      </c>
      <c r="B143" s="32" t="s">
        <v>17</v>
      </c>
      <c r="C143" s="32" t="s">
        <v>17</v>
      </c>
      <c r="D143" s="32" t="s">
        <v>17</v>
      </c>
      <c r="E143" s="32" t="s">
        <v>17</v>
      </c>
      <c r="F143" s="34" t="s">
        <v>17</v>
      </c>
      <c r="G143" s="34">
        <f t="shared" si="4"/>
        <v>174.72</v>
      </c>
      <c r="H143" s="42" t="s">
        <v>190</v>
      </c>
      <c r="I143" s="34">
        <v>5.824E-2</v>
      </c>
      <c r="J143" s="34">
        <v>3000</v>
      </c>
      <c r="K143" s="42" t="s">
        <v>156</v>
      </c>
    </row>
    <row r="144" spans="1:11" s="45" customFormat="1" x14ac:dyDescent="0.25">
      <c r="A144" s="40" t="s">
        <v>191</v>
      </c>
      <c r="B144" s="32" t="s">
        <v>17</v>
      </c>
      <c r="C144" s="32" t="s">
        <v>17</v>
      </c>
      <c r="D144" s="32" t="s">
        <v>17</v>
      </c>
      <c r="E144" s="32" t="s">
        <v>17</v>
      </c>
      <c r="F144" s="34" t="s">
        <v>17</v>
      </c>
      <c r="G144" s="34">
        <f t="shared" si="4"/>
        <v>33.6</v>
      </c>
      <c r="H144" s="42" t="s">
        <v>190</v>
      </c>
      <c r="I144" s="34">
        <v>3.3599999999999998E-2</v>
      </c>
      <c r="J144" s="34">
        <v>1000</v>
      </c>
      <c r="K144" s="42" t="s">
        <v>156</v>
      </c>
    </row>
    <row r="145" spans="1:11" s="45" customFormat="1" x14ac:dyDescent="0.25">
      <c r="A145" s="40" t="s">
        <v>191</v>
      </c>
      <c r="B145" s="32" t="s">
        <v>17</v>
      </c>
      <c r="C145" s="32" t="s">
        <v>17</v>
      </c>
      <c r="D145" s="32" t="s">
        <v>17</v>
      </c>
      <c r="E145" s="32" t="s">
        <v>17</v>
      </c>
      <c r="F145" s="34" t="s">
        <v>17</v>
      </c>
      <c r="G145" s="34">
        <f t="shared" si="4"/>
        <v>42.56</v>
      </c>
      <c r="H145" s="42" t="s">
        <v>190</v>
      </c>
      <c r="I145" s="34">
        <v>4.2560000000000001E-2</v>
      </c>
      <c r="J145" s="34">
        <v>1000</v>
      </c>
      <c r="K145" s="42" t="s">
        <v>156</v>
      </c>
    </row>
    <row r="146" spans="1:11" s="45" customFormat="1" x14ac:dyDescent="0.25">
      <c r="A146" s="40" t="s">
        <v>192</v>
      </c>
      <c r="B146" s="32" t="s">
        <v>17</v>
      </c>
      <c r="C146" s="32" t="s">
        <v>17</v>
      </c>
      <c r="D146" s="32" t="s">
        <v>17</v>
      </c>
      <c r="E146" s="32" t="s">
        <v>17</v>
      </c>
      <c r="F146" s="34" t="s">
        <v>17</v>
      </c>
      <c r="G146" s="34">
        <f t="shared" si="4"/>
        <v>222.77</v>
      </c>
      <c r="H146" s="42" t="s">
        <v>193</v>
      </c>
      <c r="I146" s="34">
        <v>4.2839999999999998</v>
      </c>
      <c r="J146" s="34">
        <v>52</v>
      </c>
      <c r="K146" s="42" t="s">
        <v>162</v>
      </c>
    </row>
    <row r="147" spans="1:11" s="45" customFormat="1" x14ac:dyDescent="0.25">
      <c r="A147" s="40" t="s">
        <v>194</v>
      </c>
      <c r="B147" s="32" t="s">
        <v>17</v>
      </c>
      <c r="C147" s="32" t="s">
        <v>17</v>
      </c>
      <c r="D147" s="32" t="s">
        <v>17</v>
      </c>
      <c r="E147" s="32" t="s">
        <v>17</v>
      </c>
      <c r="F147" s="34" t="s">
        <v>17</v>
      </c>
      <c r="G147" s="34">
        <f t="shared" si="4"/>
        <v>37.630000000000003</v>
      </c>
      <c r="H147" s="42" t="s">
        <v>158</v>
      </c>
      <c r="I147" s="34">
        <v>6.2719999999999998E-2</v>
      </c>
      <c r="J147" s="34">
        <v>600</v>
      </c>
      <c r="K147" s="42" t="s">
        <v>159</v>
      </c>
    </row>
    <row r="148" spans="1:11" s="45" customFormat="1" x14ac:dyDescent="0.25">
      <c r="A148" s="40" t="s">
        <v>194</v>
      </c>
      <c r="B148" s="32" t="s">
        <v>17</v>
      </c>
      <c r="C148" s="32" t="s">
        <v>17</v>
      </c>
      <c r="D148" s="32" t="s">
        <v>17</v>
      </c>
      <c r="E148" s="32" t="s">
        <v>17</v>
      </c>
      <c r="F148" s="34" t="s">
        <v>17</v>
      </c>
      <c r="G148" s="34">
        <f t="shared" si="4"/>
        <v>58.24</v>
      </c>
      <c r="H148" s="42" t="s">
        <v>190</v>
      </c>
      <c r="I148" s="34">
        <v>2.912E-2</v>
      </c>
      <c r="J148" s="34">
        <v>2000</v>
      </c>
      <c r="K148" s="42" t="s">
        <v>159</v>
      </c>
    </row>
    <row r="149" spans="1:11" s="45" customFormat="1" x14ac:dyDescent="0.25">
      <c r="A149" s="40" t="s">
        <v>195</v>
      </c>
      <c r="B149" s="32" t="s">
        <v>17</v>
      </c>
      <c r="C149" s="32" t="s">
        <v>17</v>
      </c>
      <c r="D149" s="32" t="s">
        <v>17</v>
      </c>
      <c r="E149" s="32" t="s">
        <v>17</v>
      </c>
      <c r="F149" s="34" t="s">
        <v>17</v>
      </c>
      <c r="G149" s="34">
        <f t="shared" si="4"/>
        <v>37.630000000000003</v>
      </c>
      <c r="H149" s="42" t="s">
        <v>158</v>
      </c>
      <c r="I149" s="34">
        <v>6.2719999999999998E-2</v>
      </c>
      <c r="J149" s="34">
        <v>600</v>
      </c>
      <c r="K149" s="42" t="s">
        <v>159</v>
      </c>
    </row>
    <row r="150" spans="1:11" s="45" customFormat="1" x14ac:dyDescent="0.25">
      <c r="A150" s="40" t="s">
        <v>196</v>
      </c>
      <c r="B150" s="32" t="s">
        <v>17</v>
      </c>
      <c r="C150" s="32" t="s">
        <v>17</v>
      </c>
      <c r="D150" s="32" t="s">
        <v>17</v>
      </c>
      <c r="E150" s="32" t="s">
        <v>17</v>
      </c>
      <c r="F150" s="34" t="s">
        <v>17</v>
      </c>
      <c r="G150" s="34">
        <f t="shared" si="4"/>
        <v>1.81</v>
      </c>
      <c r="H150" s="42" t="s">
        <v>197</v>
      </c>
      <c r="I150" s="34">
        <v>9.0720000000000002E-3</v>
      </c>
      <c r="J150" s="34">
        <v>200</v>
      </c>
      <c r="K150" s="42" t="s">
        <v>159</v>
      </c>
    </row>
    <row r="151" spans="1:11" s="45" customFormat="1" x14ac:dyDescent="0.25">
      <c r="A151" s="40" t="s">
        <v>198</v>
      </c>
      <c r="B151" s="32" t="s">
        <v>17</v>
      </c>
      <c r="C151" s="32" t="s">
        <v>17</v>
      </c>
      <c r="D151" s="32" t="s">
        <v>17</v>
      </c>
      <c r="E151" s="32" t="s">
        <v>17</v>
      </c>
      <c r="F151" s="34" t="s">
        <v>17</v>
      </c>
      <c r="G151" s="34">
        <f t="shared" si="4"/>
        <v>0.91</v>
      </c>
      <c r="H151" s="42" t="s">
        <v>197</v>
      </c>
      <c r="I151" s="34">
        <v>9.0720000000000002E-3</v>
      </c>
      <c r="J151" s="34">
        <v>100</v>
      </c>
      <c r="K151" s="42" t="s">
        <v>153</v>
      </c>
    </row>
    <row r="152" spans="1:11" s="44" customFormat="1" ht="38.25" x14ac:dyDescent="0.2">
      <c r="A152" s="36" t="s">
        <v>199</v>
      </c>
      <c r="B152" s="37" t="s">
        <v>17</v>
      </c>
      <c r="C152" s="37" t="s">
        <v>17</v>
      </c>
      <c r="D152" s="37" t="s">
        <v>17</v>
      </c>
      <c r="E152" s="37" t="s">
        <v>17</v>
      </c>
      <c r="F152" s="38">
        <v>4155</v>
      </c>
      <c r="G152" s="38">
        <f>SUM(G153:G203)</f>
        <v>4154.6400000000003</v>
      </c>
      <c r="H152" s="39" t="s">
        <v>17</v>
      </c>
      <c r="I152" s="39" t="s">
        <v>17</v>
      </c>
      <c r="J152" s="39" t="s">
        <v>17</v>
      </c>
      <c r="K152" s="39" t="s">
        <v>17</v>
      </c>
    </row>
    <row r="153" spans="1:11" s="45" customFormat="1" x14ac:dyDescent="0.25">
      <c r="A153" s="40" t="s">
        <v>200</v>
      </c>
      <c r="B153" s="32" t="s">
        <v>17</v>
      </c>
      <c r="C153" s="32" t="s">
        <v>17</v>
      </c>
      <c r="D153" s="32" t="s">
        <v>17</v>
      </c>
      <c r="E153" s="32" t="s">
        <v>17</v>
      </c>
      <c r="F153" s="34" t="s">
        <v>17</v>
      </c>
      <c r="G153" s="34">
        <f t="shared" si="4"/>
        <v>4.95</v>
      </c>
      <c r="H153" s="42" t="s">
        <v>201</v>
      </c>
      <c r="I153" s="34">
        <v>0.98977999999999999</v>
      </c>
      <c r="J153" s="34">
        <v>5</v>
      </c>
      <c r="K153" s="42" t="s">
        <v>162</v>
      </c>
    </row>
    <row r="154" spans="1:11" s="45" customFormat="1" x14ac:dyDescent="0.25">
      <c r="A154" s="40" t="s">
        <v>200</v>
      </c>
      <c r="B154" s="32" t="s">
        <v>17</v>
      </c>
      <c r="C154" s="32" t="s">
        <v>17</v>
      </c>
      <c r="D154" s="32" t="s">
        <v>17</v>
      </c>
      <c r="E154" s="32" t="s">
        <v>17</v>
      </c>
      <c r="F154" s="34" t="s">
        <v>17</v>
      </c>
      <c r="G154" s="34">
        <f t="shared" si="4"/>
        <v>1.21</v>
      </c>
      <c r="H154" s="42" t="s">
        <v>201</v>
      </c>
      <c r="I154" s="34">
        <v>1.21</v>
      </c>
      <c r="J154" s="34">
        <v>1</v>
      </c>
      <c r="K154" s="42" t="s">
        <v>167</v>
      </c>
    </row>
    <row r="155" spans="1:11" s="45" customFormat="1" x14ac:dyDescent="0.25">
      <c r="A155" s="40" t="s">
        <v>202</v>
      </c>
      <c r="B155" s="32" t="s">
        <v>17</v>
      </c>
      <c r="C155" s="32" t="s">
        <v>17</v>
      </c>
      <c r="D155" s="32" t="s">
        <v>17</v>
      </c>
      <c r="E155" s="32" t="s">
        <v>17</v>
      </c>
      <c r="F155" s="34" t="s">
        <v>17</v>
      </c>
      <c r="G155" s="34">
        <f t="shared" si="4"/>
        <v>1.21</v>
      </c>
      <c r="H155" s="42" t="s">
        <v>201</v>
      </c>
      <c r="I155" s="34">
        <v>1.21</v>
      </c>
      <c r="J155" s="34">
        <v>1</v>
      </c>
      <c r="K155" s="42" t="s">
        <v>156</v>
      </c>
    </row>
    <row r="156" spans="1:11" s="45" customFormat="1" x14ac:dyDescent="0.25">
      <c r="A156" s="40" t="s">
        <v>203</v>
      </c>
      <c r="B156" s="32" t="s">
        <v>17</v>
      </c>
      <c r="C156" s="32" t="s">
        <v>17</v>
      </c>
      <c r="D156" s="32" t="s">
        <v>17</v>
      </c>
      <c r="E156" s="32" t="s">
        <v>17</v>
      </c>
      <c r="F156" s="34" t="s">
        <v>17</v>
      </c>
      <c r="G156" s="34">
        <f t="shared" si="4"/>
        <v>5.55</v>
      </c>
      <c r="H156" s="42" t="s">
        <v>201</v>
      </c>
      <c r="I156" s="34">
        <v>1.1107800000000001</v>
      </c>
      <c r="J156" s="34">
        <v>5</v>
      </c>
      <c r="K156" s="42" t="s">
        <v>162</v>
      </c>
    </row>
    <row r="157" spans="1:11" s="45" customFormat="1" x14ac:dyDescent="0.25">
      <c r="A157" s="40" t="s">
        <v>203</v>
      </c>
      <c r="B157" s="32" t="s">
        <v>17</v>
      </c>
      <c r="C157" s="32" t="s">
        <v>17</v>
      </c>
      <c r="D157" s="32" t="s">
        <v>17</v>
      </c>
      <c r="E157" s="32" t="s">
        <v>17</v>
      </c>
      <c r="F157" s="34" t="s">
        <v>17</v>
      </c>
      <c r="G157" s="34">
        <f t="shared" si="4"/>
        <v>1.21</v>
      </c>
      <c r="H157" s="42" t="s">
        <v>201</v>
      </c>
      <c r="I157" s="34">
        <v>1.21</v>
      </c>
      <c r="J157" s="34">
        <v>1</v>
      </c>
      <c r="K157" s="42" t="s">
        <v>167</v>
      </c>
    </row>
    <row r="158" spans="1:11" s="45" customFormat="1" x14ac:dyDescent="0.25">
      <c r="A158" s="40" t="s">
        <v>204</v>
      </c>
      <c r="B158" s="32" t="s">
        <v>17</v>
      </c>
      <c r="C158" s="32" t="s">
        <v>17</v>
      </c>
      <c r="D158" s="32" t="s">
        <v>17</v>
      </c>
      <c r="E158" s="32" t="s">
        <v>17</v>
      </c>
      <c r="F158" s="34" t="s">
        <v>17</v>
      </c>
      <c r="G158" s="34">
        <f t="shared" si="4"/>
        <v>5.95</v>
      </c>
      <c r="H158" s="42" t="s">
        <v>201</v>
      </c>
      <c r="I158" s="34">
        <v>1.1906399999999999</v>
      </c>
      <c r="J158" s="34">
        <v>5</v>
      </c>
      <c r="K158" s="42" t="s">
        <v>162</v>
      </c>
    </row>
    <row r="159" spans="1:11" s="45" customFormat="1" x14ac:dyDescent="0.25">
      <c r="A159" s="40" t="s">
        <v>204</v>
      </c>
      <c r="B159" s="32" t="s">
        <v>17</v>
      </c>
      <c r="C159" s="32" t="s">
        <v>17</v>
      </c>
      <c r="D159" s="32" t="s">
        <v>17</v>
      </c>
      <c r="E159" s="32" t="s">
        <v>17</v>
      </c>
      <c r="F159" s="34" t="s">
        <v>17</v>
      </c>
      <c r="G159" s="34">
        <f t="shared" si="4"/>
        <v>1.21</v>
      </c>
      <c r="H159" s="42" t="s">
        <v>201</v>
      </c>
      <c r="I159" s="34">
        <v>1.21</v>
      </c>
      <c r="J159" s="34">
        <v>1</v>
      </c>
      <c r="K159" s="42" t="s">
        <v>167</v>
      </c>
    </row>
    <row r="160" spans="1:11" s="45" customFormat="1" ht="26.25" x14ac:dyDescent="0.25">
      <c r="A160" s="40" t="s">
        <v>205</v>
      </c>
      <c r="B160" s="32" t="s">
        <v>17</v>
      </c>
      <c r="C160" s="32" t="s">
        <v>17</v>
      </c>
      <c r="D160" s="32" t="s">
        <v>17</v>
      </c>
      <c r="E160" s="32" t="s">
        <v>17</v>
      </c>
      <c r="F160" s="34" t="s">
        <v>17</v>
      </c>
      <c r="G160" s="34">
        <f t="shared" si="4"/>
        <v>7.84</v>
      </c>
      <c r="H160" s="42" t="s">
        <v>201</v>
      </c>
      <c r="I160" s="34">
        <v>0.87119999999999997</v>
      </c>
      <c r="J160" s="34">
        <v>9</v>
      </c>
      <c r="K160" s="42" t="s">
        <v>156</v>
      </c>
    </row>
    <row r="161" spans="1:11" s="45" customFormat="1" ht="26.25" x14ac:dyDescent="0.25">
      <c r="A161" s="40" t="s">
        <v>205</v>
      </c>
      <c r="B161" s="32" t="s">
        <v>17</v>
      </c>
      <c r="C161" s="32" t="s">
        <v>17</v>
      </c>
      <c r="D161" s="32" t="s">
        <v>17</v>
      </c>
      <c r="E161" s="32" t="s">
        <v>17</v>
      </c>
      <c r="F161" s="34" t="s">
        <v>17</v>
      </c>
      <c r="G161" s="34">
        <f t="shared" si="4"/>
        <v>35.72</v>
      </c>
      <c r="H161" s="42" t="s">
        <v>201</v>
      </c>
      <c r="I161" s="34">
        <v>0.87119999999999997</v>
      </c>
      <c r="J161" s="34">
        <v>41</v>
      </c>
      <c r="K161" s="42" t="s">
        <v>162</v>
      </c>
    </row>
    <row r="162" spans="1:11" s="45" customFormat="1" ht="26.25" x14ac:dyDescent="0.25">
      <c r="A162" s="40" t="s">
        <v>205</v>
      </c>
      <c r="B162" s="32" t="s">
        <v>17</v>
      </c>
      <c r="C162" s="32" t="s">
        <v>17</v>
      </c>
      <c r="D162" s="32" t="s">
        <v>17</v>
      </c>
      <c r="E162" s="32" t="s">
        <v>17</v>
      </c>
      <c r="F162" s="34" t="s">
        <v>17</v>
      </c>
      <c r="G162" s="34">
        <f t="shared" si="4"/>
        <v>7.84</v>
      </c>
      <c r="H162" s="42" t="s">
        <v>201</v>
      </c>
      <c r="I162" s="34">
        <v>0.87119999999999997</v>
      </c>
      <c r="J162" s="34">
        <v>9</v>
      </c>
      <c r="K162" s="42" t="s">
        <v>167</v>
      </c>
    </row>
    <row r="163" spans="1:11" s="45" customFormat="1" x14ac:dyDescent="0.25">
      <c r="A163" s="40" t="s">
        <v>206</v>
      </c>
      <c r="B163" s="32" t="s">
        <v>17</v>
      </c>
      <c r="C163" s="32" t="s">
        <v>17</v>
      </c>
      <c r="D163" s="32" t="s">
        <v>17</v>
      </c>
      <c r="E163" s="32" t="s">
        <v>17</v>
      </c>
      <c r="F163" s="34" t="s">
        <v>17</v>
      </c>
      <c r="G163" s="34">
        <f t="shared" si="4"/>
        <v>49.27</v>
      </c>
      <c r="H163" s="42" t="s">
        <v>207</v>
      </c>
      <c r="I163" s="34">
        <v>0.49271199999999998</v>
      </c>
      <c r="J163" s="34">
        <v>100</v>
      </c>
      <c r="K163" s="42" t="s">
        <v>162</v>
      </c>
    </row>
    <row r="164" spans="1:11" s="45" customFormat="1" x14ac:dyDescent="0.25">
      <c r="A164" s="40" t="s">
        <v>208</v>
      </c>
      <c r="B164" s="32" t="s">
        <v>17</v>
      </c>
      <c r="C164" s="32" t="s">
        <v>17</v>
      </c>
      <c r="D164" s="32" t="s">
        <v>17</v>
      </c>
      <c r="E164" s="32" t="s">
        <v>17</v>
      </c>
      <c r="F164" s="34" t="s">
        <v>17</v>
      </c>
      <c r="G164" s="34">
        <f t="shared" si="4"/>
        <v>151.55000000000001</v>
      </c>
      <c r="H164" s="42" t="s">
        <v>166</v>
      </c>
      <c r="I164" s="34">
        <v>4.5925000000000002</v>
      </c>
      <c r="J164" s="34">
        <v>33</v>
      </c>
      <c r="K164" s="42" t="s">
        <v>153</v>
      </c>
    </row>
    <row r="165" spans="1:11" s="45" customFormat="1" x14ac:dyDescent="0.25">
      <c r="A165" s="40" t="s">
        <v>209</v>
      </c>
      <c r="B165" s="32" t="s">
        <v>17</v>
      </c>
      <c r="C165" s="32" t="s">
        <v>17</v>
      </c>
      <c r="D165" s="32" t="s">
        <v>17</v>
      </c>
      <c r="E165" s="32" t="s">
        <v>17</v>
      </c>
      <c r="F165" s="34" t="s">
        <v>17</v>
      </c>
      <c r="G165" s="34">
        <f t="shared" si="4"/>
        <v>29.04</v>
      </c>
      <c r="H165" s="42" t="s">
        <v>210</v>
      </c>
      <c r="I165" s="34">
        <v>9.6799999999999997E-2</v>
      </c>
      <c r="J165" s="34">
        <v>300</v>
      </c>
      <c r="K165" s="42" t="s">
        <v>159</v>
      </c>
    </row>
    <row r="166" spans="1:11" s="45" customFormat="1" x14ac:dyDescent="0.25">
      <c r="A166" s="40" t="s">
        <v>211</v>
      </c>
      <c r="B166" s="32" t="s">
        <v>17</v>
      </c>
      <c r="C166" s="32" t="s">
        <v>17</v>
      </c>
      <c r="D166" s="32" t="s">
        <v>17</v>
      </c>
      <c r="E166" s="32" t="s">
        <v>17</v>
      </c>
      <c r="F166" s="34" t="s">
        <v>17</v>
      </c>
      <c r="G166" s="34">
        <f t="shared" si="4"/>
        <v>84.67</v>
      </c>
      <c r="H166" s="42" t="s">
        <v>190</v>
      </c>
      <c r="I166" s="34">
        <v>4.2335999999999999E-2</v>
      </c>
      <c r="J166" s="34">
        <v>2000</v>
      </c>
      <c r="K166" s="42" t="s">
        <v>153</v>
      </c>
    </row>
    <row r="167" spans="1:11" s="45" customFormat="1" x14ac:dyDescent="0.25">
      <c r="A167" s="40" t="s">
        <v>212</v>
      </c>
      <c r="B167" s="32" t="s">
        <v>17</v>
      </c>
      <c r="C167" s="32" t="s">
        <v>17</v>
      </c>
      <c r="D167" s="32" t="s">
        <v>17</v>
      </c>
      <c r="E167" s="32" t="s">
        <v>17</v>
      </c>
      <c r="F167" s="34" t="s">
        <v>17</v>
      </c>
      <c r="G167" s="34">
        <f t="shared" si="4"/>
        <v>58.08</v>
      </c>
      <c r="H167" s="42" t="s">
        <v>201</v>
      </c>
      <c r="I167" s="34">
        <v>0.29039999999999999</v>
      </c>
      <c r="J167" s="34">
        <v>200</v>
      </c>
      <c r="K167" s="42" t="s">
        <v>153</v>
      </c>
    </row>
    <row r="168" spans="1:11" s="45" customFormat="1" x14ac:dyDescent="0.25">
      <c r="A168" s="40" t="s">
        <v>213</v>
      </c>
      <c r="B168" s="32" t="s">
        <v>17</v>
      </c>
      <c r="C168" s="32" t="s">
        <v>17</v>
      </c>
      <c r="D168" s="32" t="s">
        <v>17</v>
      </c>
      <c r="E168" s="32" t="s">
        <v>17</v>
      </c>
      <c r="F168" s="34" t="s">
        <v>17</v>
      </c>
      <c r="G168" s="34">
        <f t="shared" si="4"/>
        <v>23.81</v>
      </c>
      <c r="H168" s="42" t="s">
        <v>201</v>
      </c>
      <c r="I168" s="34">
        <v>0.58079999999999998</v>
      </c>
      <c r="J168" s="34">
        <v>41</v>
      </c>
      <c r="K168" s="42" t="s">
        <v>162</v>
      </c>
    </row>
    <row r="169" spans="1:11" s="45" customFormat="1" x14ac:dyDescent="0.25">
      <c r="A169" s="40" t="s">
        <v>213</v>
      </c>
      <c r="B169" s="32" t="s">
        <v>17</v>
      </c>
      <c r="C169" s="32" t="s">
        <v>17</v>
      </c>
      <c r="D169" s="32" t="s">
        <v>17</v>
      </c>
      <c r="E169" s="32" t="s">
        <v>17</v>
      </c>
      <c r="F169" s="34" t="s">
        <v>17</v>
      </c>
      <c r="G169" s="34">
        <f t="shared" si="4"/>
        <v>5.23</v>
      </c>
      <c r="H169" s="42" t="s">
        <v>201</v>
      </c>
      <c r="I169" s="34">
        <v>0.58079999999999998</v>
      </c>
      <c r="J169" s="34">
        <v>9</v>
      </c>
      <c r="K169" s="42" t="s">
        <v>167</v>
      </c>
    </row>
    <row r="170" spans="1:11" s="45" customFormat="1" x14ac:dyDescent="0.25">
      <c r="A170" s="40" t="s">
        <v>214</v>
      </c>
      <c r="B170" s="32" t="s">
        <v>17</v>
      </c>
      <c r="C170" s="32" t="s">
        <v>17</v>
      </c>
      <c r="D170" s="32" t="s">
        <v>17</v>
      </c>
      <c r="E170" s="32" t="s">
        <v>17</v>
      </c>
      <c r="F170" s="34" t="s">
        <v>17</v>
      </c>
      <c r="G170" s="34">
        <f t="shared" si="4"/>
        <v>7.25</v>
      </c>
      <c r="H170" s="42" t="s">
        <v>215</v>
      </c>
      <c r="I170" s="34">
        <v>7.2478999999999996</v>
      </c>
      <c r="J170" s="34">
        <v>1</v>
      </c>
      <c r="K170" s="42" t="s">
        <v>159</v>
      </c>
    </row>
    <row r="171" spans="1:11" s="45" customFormat="1" x14ac:dyDescent="0.25">
      <c r="A171" s="40" t="s">
        <v>216</v>
      </c>
      <c r="B171" s="32" t="s">
        <v>17</v>
      </c>
      <c r="C171" s="32" t="s">
        <v>17</v>
      </c>
      <c r="D171" s="32" t="s">
        <v>17</v>
      </c>
      <c r="E171" s="32" t="s">
        <v>17</v>
      </c>
      <c r="F171" s="34" t="s">
        <v>17</v>
      </c>
      <c r="G171" s="34">
        <f t="shared" si="4"/>
        <v>20.57</v>
      </c>
      <c r="H171" s="42" t="s">
        <v>201</v>
      </c>
      <c r="I171" s="34">
        <v>0.20569999999999999</v>
      </c>
      <c r="J171" s="34">
        <v>100</v>
      </c>
      <c r="K171" s="42" t="s">
        <v>156</v>
      </c>
    </row>
    <row r="172" spans="1:11" s="45" customFormat="1" x14ac:dyDescent="0.25">
      <c r="A172" s="40" t="s">
        <v>216</v>
      </c>
      <c r="B172" s="32" t="s">
        <v>17</v>
      </c>
      <c r="C172" s="32" t="s">
        <v>17</v>
      </c>
      <c r="D172" s="32" t="s">
        <v>17</v>
      </c>
      <c r="E172" s="32" t="s">
        <v>17</v>
      </c>
      <c r="F172" s="34" t="s">
        <v>17</v>
      </c>
      <c r="G172" s="34">
        <f t="shared" si="4"/>
        <v>20.57</v>
      </c>
      <c r="H172" s="42" t="s">
        <v>201</v>
      </c>
      <c r="I172" s="34">
        <v>0.20569999999999999</v>
      </c>
      <c r="J172" s="34">
        <v>100</v>
      </c>
      <c r="K172" s="42" t="s">
        <v>159</v>
      </c>
    </row>
    <row r="173" spans="1:11" s="45" customFormat="1" x14ac:dyDescent="0.25">
      <c r="A173" s="40" t="s">
        <v>217</v>
      </c>
      <c r="B173" s="32" t="s">
        <v>17</v>
      </c>
      <c r="C173" s="32" t="s">
        <v>17</v>
      </c>
      <c r="D173" s="32" t="s">
        <v>17</v>
      </c>
      <c r="E173" s="32" t="s">
        <v>17</v>
      </c>
      <c r="F173" s="34" t="s">
        <v>17</v>
      </c>
      <c r="G173" s="34">
        <f t="shared" si="4"/>
        <v>65.34</v>
      </c>
      <c r="H173" s="42" t="s">
        <v>201</v>
      </c>
      <c r="I173" s="34">
        <v>0.1089</v>
      </c>
      <c r="J173" s="34">
        <v>600</v>
      </c>
      <c r="K173" s="42" t="s">
        <v>153</v>
      </c>
    </row>
    <row r="174" spans="1:11" s="45" customFormat="1" x14ac:dyDescent="0.25">
      <c r="A174" s="40" t="s">
        <v>218</v>
      </c>
      <c r="B174" s="32" t="s">
        <v>17</v>
      </c>
      <c r="C174" s="32" t="s">
        <v>17</v>
      </c>
      <c r="D174" s="32" t="s">
        <v>17</v>
      </c>
      <c r="E174" s="32" t="s">
        <v>17</v>
      </c>
      <c r="F174" s="34" t="s">
        <v>17</v>
      </c>
      <c r="G174" s="34">
        <f t="shared" si="4"/>
        <v>16.940000000000001</v>
      </c>
      <c r="H174" s="42" t="s">
        <v>201</v>
      </c>
      <c r="I174" s="34">
        <v>0.1694</v>
      </c>
      <c r="J174" s="34">
        <v>100</v>
      </c>
      <c r="K174" s="42" t="s">
        <v>156</v>
      </c>
    </row>
    <row r="175" spans="1:11" s="45" customFormat="1" x14ac:dyDescent="0.25">
      <c r="A175" s="40" t="s">
        <v>218</v>
      </c>
      <c r="B175" s="32" t="s">
        <v>17</v>
      </c>
      <c r="C175" s="32" t="s">
        <v>17</v>
      </c>
      <c r="D175" s="32" t="s">
        <v>17</v>
      </c>
      <c r="E175" s="32" t="s">
        <v>17</v>
      </c>
      <c r="F175" s="34" t="s">
        <v>17</v>
      </c>
      <c r="G175" s="34">
        <f t="shared" si="4"/>
        <v>16.940000000000001</v>
      </c>
      <c r="H175" s="42" t="s">
        <v>201</v>
      </c>
      <c r="I175" s="34">
        <v>0.1694</v>
      </c>
      <c r="J175" s="34">
        <v>100</v>
      </c>
      <c r="K175" s="42" t="s">
        <v>159</v>
      </c>
    </row>
    <row r="176" spans="1:11" s="45" customFormat="1" x14ac:dyDescent="0.25">
      <c r="A176" s="40" t="s">
        <v>219</v>
      </c>
      <c r="B176" s="32" t="s">
        <v>17</v>
      </c>
      <c r="C176" s="32" t="s">
        <v>17</v>
      </c>
      <c r="D176" s="32" t="s">
        <v>17</v>
      </c>
      <c r="E176" s="32" t="s">
        <v>17</v>
      </c>
      <c r="F176" s="34" t="s">
        <v>17</v>
      </c>
      <c r="G176" s="34">
        <f t="shared" si="4"/>
        <v>33.880000000000003</v>
      </c>
      <c r="H176" s="42" t="s">
        <v>201</v>
      </c>
      <c r="I176" s="34">
        <v>4.2350000000000003</v>
      </c>
      <c r="J176" s="34">
        <v>8</v>
      </c>
      <c r="K176" s="42" t="s">
        <v>162</v>
      </c>
    </row>
    <row r="177" spans="1:11" s="45" customFormat="1" x14ac:dyDescent="0.25">
      <c r="A177" s="40" t="s">
        <v>219</v>
      </c>
      <c r="B177" s="32" t="s">
        <v>17</v>
      </c>
      <c r="C177" s="32" t="s">
        <v>17</v>
      </c>
      <c r="D177" s="32" t="s">
        <v>17</v>
      </c>
      <c r="E177" s="32" t="s">
        <v>17</v>
      </c>
      <c r="F177" s="34" t="s">
        <v>17</v>
      </c>
      <c r="G177" s="34">
        <f t="shared" si="4"/>
        <v>16.96</v>
      </c>
      <c r="H177" s="42" t="s">
        <v>201</v>
      </c>
      <c r="I177" s="34">
        <v>4.24</v>
      </c>
      <c r="J177" s="34">
        <v>4</v>
      </c>
      <c r="K177" s="42" t="s">
        <v>167</v>
      </c>
    </row>
    <row r="178" spans="1:11" s="45" customFormat="1" x14ac:dyDescent="0.25">
      <c r="A178" s="40" t="s">
        <v>220</v>
      </c>
      <c r="B178" s="32" t="s">
        <v>17</v>
      </c>
      <c r="C178" s="32" t="s">
        <v>17</v>
      </c>
      <c r="D178" s="32" t="s">
        <v>17</v>
      </c>
      <c r="E178" s="32" t="s">
        <v>17</v>
      </c>
      <c r="F178" s="34" t="s">
        <v>17</v>
      </c>
      <c r="G178" s="34">
        <f t="shared" si="4"/>
        <v>33.880000000000003</v>
      </c>
      <c r="H178" s="42" t="s">
        <v>201</v>
      </c>
      <c r="I178" s="34">
        <v>0.1694</v>
      </c>
      <c r="J178" s="34">
        <v>200</v>
      </c>
      <c r="K178" s="42" t="s">
        <v>153</v>
      </c>
    </row>
    <row r="179" spans="1:11" s="45" customFormat="1" x14ac:dyDescent="0.25">
      <c r="A179" s="40" t="s">
        <v>221</v>
      </c>
      <c r="B179" s="32" t="s">
        <v>17</v>
      </c>
      <c r="C179" s="32" t="s">
        <v>17</v>
      </c>
      <c r="D179" s="32" t="s">
        <v>17</v>
      </c>
      <c r="E179" s="32" t="s">
        <v>17</v>
      </c>
      <c r="F179" s="34" t="s">
        <v>17</v>
      </c>
      <c r="G179" s="34">
        <f t="shared" si="4"/>
        <v>20.57</v>
      </c>
      <c r="H179" s="42" t="s">
        <v>201</v>
      </c>
      <c r="I179" s="34">
        <v>2.0569999999999999</v>
      </c>
      <c r="J179" s="34">
        <v>10</v>
      </c>
      <c r="K179" s="42" t="s">
        <v>167</v>
      </c>
    </row>
    <row r="180" spans="1:11" s="45" customFormat="1" x14ac:dyDescent="0.25">
      <c r="A180" s="40" t="s">
        <v>222</v>
      </c>
      <c r="B180" s="32" t="s">
        <v>17</v>
      </c>
      <c r="C180" s="32" t="s">
        <v>17</v>
      </c>
      <c r="D180" s="32" t="s">
        <v>17</v>
      </c>
      <c r="E180" s="32" t="s">
        <v>17</v>
      </c>
      <c r="F180" s="34" t="s">
        <v>17</v>
      </c>
      <c r="G180" s="34">
        <f t="shared" si="4"/>
        <v>24.64</v>
      </c>
      <c r="H180" s="42" t="s">
        <v>201</v>
      </c>
      <c r="I180" s="34">
        <v>0.76986200000000005</v>
      </c>
      <c r="J180" s="34">
        <v>32</v>
      </c>
      <c r="K180" s="42" t="s">
        <v>162</v>
      </c>
    </row>
    <row r="181" spans="1:11" s="45" customFormat="1" x14ac:dyDescent="0.25">
      <c r="A181" s="40" t="s">
        <v>223</v>
      </c>
      <c r="B181" s="32" t="s">
        <v>17</v>
      </c>
      <c r="C181" s="32" t="s">
        <v>17</v>
      </c>
      <c r="D181" s="32" t="s">
        <v>17</v>
      </c>
      <c r="E181" s="32" t="s">
        <v>17</v>
      </c>
      <c r="F181" s="34" t="s">
        <v>17</v>
      </c>
      <c r="G181" s="34">
        <f t="shared" si="4"/>
        <v>6.9</v>
      </c>
      <c r="H181" s="42" t="s">
        <v>224</v>
      </c>
      <c r="I181" s="34">
        <v>0.68969999999999998</v>
      </c>
      <c r="J181" s="34">
        <v>10</v>
      </c>
      <c r="K181" s="42" t="s">
        <v>159</v>
      </c>
    </row>
    <row r="182" spans="1:11" s="45" customFormat="1" x14ac:dyDescent="0.25">
      <c r="A182" s="40" t="s">
        <v>225</v>
      </c>
      <c r="B182" s="32" t="s">
        <v>17</v>
      </c>
      <c r="C182" s="32" t="s">
        <v>17</v>
      </c>
      <c r="D182" s="32" t="s">
        <v>17</v>
      </c>
      <c r="E182" s="32" t="s">
        <v>17</v>
      </c>
      <c r="F182" s="34" t="s">
        <v>17</v>
      </c>
      <c r="G182" s="34">
        <f t="shared" si="4"/>
        <v>67.760000000000005</v>
      </c>
      <c r="H182" s="42" t="s">
        <v>215</v>
      </c>
      <c r="I182" s="34">
        <v>0.67759999999999998</v>
      </c>
      <c r="J182" s="34">
        <v>100</v>
      </c>
      <c r="K182" s="42" t="s">
        <v>156</v>
      </c>
    </row>
    <row r="183" spans="1:11" s="45" customFormat="1" x14ac:dyDescent="0.25">
      <c r="A183" s="40" t="s">
        <v>226</v>
      </c>
      <c r="B183" s="32" t="s">
        <v>17</v>
      </c>
      <c r="C183" s="32" t="s">
        <v>17</v>
      </c>
      <c r="D183" s="32" t="s">
        <v>17</v>
      </c>
      <c r="E183" s="32" t="s">
        <v>17</v>
      </c>
      <c r="F183" s="34" t="s">
        <v>17</v>
      </c>
      <c r="G183" s="34">
        <f t="shared" si="4"/>
        <v>48.4</v>
      </c>
      <c r="H183" s="42" t="s">
        <v>126</v>
      </c>
      <c r="I183" s="34">
        <v>0.48399999999999999</v>
      </c>
      <c r="J183" s="34">
        <v>100</v>
      </c>
      <c r="K183" s="42" t="s">
        <v>159</v>
      </c>
    </row>
    <row r="184" spans="1:11" s="45" customFormat="1" x14ac:dyDescent="0.25">
      <c r="A184" s="40" t="s">
        <v>227</v>
      </c>
      <c r="B184" s="32" t="s">
        <v>17</v>
      </c>
      <c r="C184" s="32" t="s">
        <v>17</v>
      </c>
      <c r="D184" s="32" t="s">
        <v>17</v>
      </c>
      <c r="E184" s="32" t="s">
        <v>17</v>
      </c>
      <c r="F184" s="34" t="s">
        <v>17</v>
      </c>
      <c r="G184" s="34">
        <f t="shared" si="4"/>
        <v>72.239999999999995</v>
      </c>
      <c r="H184" s="42" t="s">
        <v>181</v>
      </c>
      <c r="I184" s="34">
        <v>24.08</v>
      </c>
      <c r="J184" s="34">
        <v>3</v>
      </c>
      <c r="K184" s="42" t="s">
        <v>162</v>
      </c>
    </row>
    <row r="185" spans="1:11" s="45" customFormat="1" x14ac:dyDescent="0.25">
      <c r="A185" s="40" t="s">
        <v>228</v>
      </c>
      <c r="B185" s="32" t="s">
        <v>17</v>
      </c>
      <c r="C185" s="32" t="s">
        <v>17</v>
      </c>
      <c r="D185" s="32" t="s">
        <v>17</v>
      </c>
      <c r="E185" s="32" t="s">
        <v>17</v>
      </c>
      <c r="F185" s="34" t="s">
        <v>17</v>
      </c>
      <c r="G185" s="34">
        <f t="shared" si="4"/>
        <v>200.38</v>
      </c>
      <c r="H185" s="42" t="s">
        <v>181</v>
      </c>
      <c r="I185" s="34">
        <v>5.5659999999999998</v>
      </c>
      <c r="J185" s="34">
        <v>36</v>
      </c>
      <c r="K185" s="42" t="s">
        <v>153</v>
      </c>
    </row>
    <row r="186" spans="1:11" s="45" customFormat="1" x14ac:dyDescent="0.25">
      <c r="A186" s="40" t="s">
        <v>228</v>
      </c>
      <c r="B186" s="32" t="s">
        <v>17</v>
      </c>
      <c r="C186" s="32" t="s">
        <v>17</v>
      </c>
      <c r="D186" s="32" t="s">
        <v>17</v>
      </c>
      <c r="E186" s="32" t="s">
        <v>17</v>
      </c>
      <c r="F186" s="34" t="s">
        <v>17</v>
      </c>
      <c r="G186" s="34">
        <f t="shared" si="4"/>
        <v>70.42</v>
      </c>
      <c r="H186" s="42" t="s">
        <v>229</v>
      </c>
      <c r="I186" s="34">
        <v>5.8685</v>
      </c>
      <c r="J186" s="34">
        <v>12</v>
      </c>
      <c r="K186" s="42" t="s">
        <v>167</v>
      </c>
    </row>
    <row r="187" spans="1:11" s="45" customFormat="1" x14ac:dyDescent="0.25">
      <c r="A187" s="40" t="s">
        <v>230</v>
      </c>
      <c r="B187" s="32" t="s">
        <v>17</v>
      </c>
      <c r="C187" s="32" t="s">
        <v>17</v>
      </c>
      <c r="D187" s="32" t="s">
        <v>17</v>
      </c>
      <c r="E187" s="32" t="s">
        <v>17</v>
      </c>
      <c r="F187" s="34" t="s">
        <v>17</v>
      </c>
      <c r="G187" s="34">
        <f t="shared" si="4"/>
        <v>144.47</v>
      </c>
      <c r="H187" s="42" t="s">
        <v>181</v>
      </c>
      <c r="I187" s="34">
        <v>24.079000000000001</v>
      </c>
      <c r="J187" s="34">
        <v>6</v>
      </c>
      <c r="K187" s="42" t="s">
        <v>156</v>
      </c>
    </row>
    <row r="188" spans="1:11" s="45" customFormat="1" x14ac:dyDescent="0.25">
      <c r="A188" s="40" t="s">
        <v>231</v>
      </c>
      <c r="B188" s="32" t="s">
        <v>17</v>
      </c>
      <c r="C188" s="32" t="s">
        <v>17</v>
      </c>
      <c r="D188" s="32" t="s">
        <v>17</v>
      </c>
      <c r="E188" s="32" t="s">
        <v>17</v>
      </c>
      <c r="F188" s="34" t="s">
        <v>17</v>
      </c>
      <c r="G188" s="34">
        <f t="shared" si="4"/>
        <v>11.22</v>
      </c>
      <c r="H188" s="42" t="s">
        <v>181</v>
      </c>
      <c r="I188" s="34">
        <v>3.7389000000000001</v>
      </c>
      <c r="J188" s="34">
        <v>3</v>
      </c>
      <c r="K188" s="42" t="s">
        <v>153</v>
      </c>
    </row>
    <row r="189" spans="1:11" s="45" customFormat="1" x14ac:dyDescent="0.25">
      <c r="A189" s="40" t="s">
        <v>231</v>
      </c>
      <c r="B189" s="32" t="s">
        <v>17</v>
      </c>
      <c r="C189" s="32" t="s">
        <v>17</v>
      </c>
      <c r="D189" s="32" t="s">
        <v>17</v>
      </c>
      <c r="E189" s="32" t="s">
        <v>17</v>
      </c>
      <c r="F189" s="34" t="s">
        <v>17</v>
      </c>
      <c r="G189" s="34">
        <f t="shared" si="4"/>
        <v>162.62</v>
      </c>
      <c r="H189" s="42" t="s">
        <v>181</v>
      </c>
      <c r="I189" s="34">
        <v>13.552</v>
      </c>
      <c r="J189" s="34">
        <v>12</v>
      </c>
      <c r="K189" s="42" t="s">
        <v>159</v>
      </c>
    </row>
    <row r="190" spans="1:11" s="45" customFormat="1" ht="26.25" x14ac:dyDescent="0.25">
      <c r="A190" s="40" t="s">
        <v>232</v>
      </c>
      <c r="B190" s="32" t="s">
        <v>17</v>
      </c>
      <c r="C190" s="32" t="s">
        <v>17</v>
      </c>
      <c r="D190" s="32" t="s">
        <v>17</v>
      </c>
      <c r="E190" s="32" t="s">
        <v>17</v>
      </c>
      <c r="F190" s="34" t="s">
        <v>17</v>
      </c>
      <c r="G190" s="34">
        <f t="shared" si="4"/>
        <v>81.680000000000007</v>
      </c>
      <c r="H190" s="42" t="s">
        <v>181</v>
      </c>
      <c r="I190" s="34">
        <v>2.7225000000000001</v>
      </c>
      <c r="J190" s="34">
        <v>30</v>
      </c>
      <c r="K190" s="42" t="s">
        <v>153</v>
      </c>
    </row>
    <row r="191" spans="1:11" s="45" customFormat="1" x14ac:dyDescent="0.25">
      <c r="A191" s="40" t="s">
        <v>233</v>
      </c>
      <c r="B191" s="32" t="s">
        <v>17</v>
      </c>
      <c r="C191" s="32" t="s">
        <v>17</v>
      </c>
      <c r="D191" s="32" t="s">
        <v>17</v>
      </c>
      <c r="E191" s="32" t="s">
        <v>17</v>
      </c>
      <c r="F191" s="34" t="s">
        <v>17</v>
      </c>
      <c r="G191" s="34">
        <f t="shared" si="4"/>
        <v>43.12</v>
      </c>
      <c r="H191" s="42" t="s">
        <v>181</v>
      </c>
      <c r="I191" s="34">
        <v>8.6240000000000006</v>
      </c>
      <c r="J191" s="34">
        <v>5</v>
      </c>
      <c r="K191" s="42" t="s">
        <v>153</v>
      </c>
    </row>
    <row r="192" spans="1:11" s="45" customFormat="1" x14ac:dyDescent="0.25">
      <c r="A192" s="40" t="s">
        <v>233</v>
      </c>
      <c r="B192" s="32" t="s">
        <v>17</v>
      </c>
      <c r="C192" s="32" t="s">
        <v>17</v>
      </c>
      <c r="D192" s="32" t="s">
        <v>17</v>
      </c>
      <c r="E192" s="32" t="s">
        <v>17</v>
      </c>
      <c r="F192" s="34" t="s">
        <v>17</v>
      </c>
      <c r="G192" s="34">
        <f t="shared" si="4"/>
        <v>76.16</v>
      </c>
      <c r="H192" s="42" t="s">
        <v>181</v>
      </c>
      <c r="I192" s="34">
        <v>4.76</v>
      </c>
      <c r="J192" s="34">
        <v>16</v>
      </c>
      <c r="K192" s="42" t="s">
        <v>159</v>
      </c>
    </row>
    <row r="193" spans="1:11" s="45" customFormat="1" x14ac:dyDescent="0.25">
      <c r="A193" s="40" t="s">
        <v>233</v>
      </c>
      <c r="B193" s="32" t="s">
        <v>17</v>
      </c>
      <c r="C193" s="32" t="s">
        <v>17</v>
      </c>
      <c r="D193" s="32" t="s">
        <v>17</v>
      </c>
      <c r="E193" s="32" t="s">
        <v>17</v>
      </c>
      <c r="F193" s="34" t="s">
        <v>17</v>
      </c>
      <c r="G193" s="34">
        <f t="shared" ref="G193:G255" si="5">ROUND(I193*J193,2)</f>
        <v>118.27</v>
      </c>
      <c r="H193" s="42" t="s">
        <v>181</v>
      </c>
      <c r="I193" s="34">
        <v>4.9279999999999999</v>
      </c>
      <c r="J193" s="34">
        <v>24</v>
      </c>
      <c r="K193" s="42" t="s">
        <v>156</v>
      </c>
    </row>
    <row r="194" spans="1:11" s="45" customFormat="1" x14ac:dyDescent="0.25">
      <c r="A194" s="40" t="s">
        <v>234</v>
      </c>
      <c r="B194" s="32" t="s">
        <v>17</v>
      </c>
      <c r="C194" s="32" t="s">
        <v>17</v>
      </c>
      <c r="D194" s="32" t="s">
        <v>17</v>
      </c>
      <c r="E194" s="32" t="s">
        <v>17</v>
      </c>
      <c r="F194" s="34" t="s">
        <v>17</v>
      </c>
      <c r="G194" s="34">
        <f t="shared" si="5"/>
        <v>504.45</v>
      </c>
      <c r="H194" s="42" t="s">
        <v>181</v>
      </c>
      <c r="I194" s="34">
        <v>6.3056000000000001</v>
      </c>
      <c r="J194" s="34">
        <v>80</v>
      </c>
      <c r="K194" s="42" t="s">
        <v>153</v>
      </c>
    </row>
    <row r="195" spans="1:11" s="45" customFormat="1" x14ac:dyDescent="0.25">
      <c r="A195" s="40" t="s">
        <v>235</v>
      </c>
      <c r="B195" s="32" t="s">
        <v>17</v>
      </c>
      <c r="C195" s="32" t="s">
        <v>17</v>
      </c>
      <c r="D195" s="32" t="s">
        <v>17</v>
      </c>
      <c r="E195" s="32" t="s">
        <v>17</v>
      </c>
      <c r="F195" s="34" t="s">
        <v>17</v>
      </c>
      <c r="G195" s="34">
        <f t="shared" si="5"/>
        <v>404.41</v>
      </c>
      <c r="H195" s="42" t="s">
        <v>181</v>
      </c>
      <c r="I195" s="34">
        <v>5.9471999999999996</v>
      </c>
      <c r="J195" s="34">
        <v>68</v>
      </c>
      <c r="K195" s="42" t="s">
        <v>153</v>
      </c>
    </row>
    <row r="196" spans="1:11" s="45" customFormat="1" x14ac:dyDescent="0.25">
      <c r="A196" s="40" t="s">
        <v>235</v>
      </c>
      <c r="B196" s="32" t="s">
        <v>17</v>
      </c>
      <c r="C196" s="32" t="s">
        <v>17</v>
      </c>
      <c r="D196" s="32" t="s">
        <v>17</v>
      </c>
      <c r="E196" s="32" t="s">
        <v>17</v>
      </c>
      <c r="F196" s="34" t="s">
        <v>17</v>
      </c>
      <c r="G196" s="34">
        <f t="shared" si="5"/>
        <v>59.47</v>
      </c>
      <c r="H196" s="42" t="s">
        <v>181</v>
      </c>
      <c r="I196" s="34">
        <v>5.9471999999999996</v>
      </c>
      <c r="J196" s="34">
        <v>10</v>
      </c>
      <c r="K196" s="42" t="s">
        <v>156</v>
      </c>
    </row>
    <row r="197" spans="1:11" s="45" customFormat="1" x14ac:dyDescent="0.25">
      <c r="A197" s="40" t="s">
        <v>236</v>
      </c>
      <c r="B197" s="32" t="s">
        <v>17</v>
      </c>
      <c r="C197" s="32" t="s">
        <v>17</v>
      </c>
      <c r="D197" s="32" t="s">
        <v>17</v>
      </c>
      <c r="E197" s="32" t="s">
        <v>17</v>
      </c>
      <c r="F197" s="34" t="s">
        <v>17</v>
      </c>
      <c r="G197" s="34">
        <f t="shared" si="5"/>
        <v>112.22</v>
      </c>
      <c r="H197" s="42" t="s">
        <v>181</v>
      </c>
      <c r="I197" s="34">
        <v>3.7408000000000001</v>
      </c>
      <c r="J197" s="34">
        <v>30</v>
      </c>
      <c r="K197" s="42" t="s">
        <v>162</v>
      </c>
    </row>
    <row r="198" spans="1:11" s="45" customFormat="1" x14ac:dyDescent="0.25">
      <c r="A198" s="40" t="s">
        <v>237</v>
      </c>
      <c r="B198" s="32" t="s">
        <v>17</v>
      </c>
      <c r="C198" s="32" t="s">
        <v>17</v>
      </c>
      <c r="D198" s="32" t="s">
        <v>17</v>
      </c>
      <c r="E198" s="32" t="s">
        <v>17</v>
      </c>
      <c r="F198" s="34" t="s">
        <v>17</v>
      </c>
      <c r="G198" s="34">
        <f t="shared" si="5"/>
        <v>582.4</v>
      </c>
      <c r="H198" s="42" t="s">
        <v>190</v>
      </c>
      <c r="I198" s="34">
        <v>5.824E-2</v>
      </c>
      <c r="J198" s="34">
        <v>10000</v>
      </c>
      <c r="K198" s="42" t="s">
        <v>159</v>
      </c>
    </row>
    <row r="199" spans="1:11" s="45" customFormat="1" x14ac:dyDescent="0.25">
      <c r="A199" s="40" t="s">
        <v>192</v>
      </c>
      <c r="B199" s="32" t="s">
        <v>17</v>
      </c>
      <c r="C199" s="32" t="s">
        <v>17</v>
      </c>
      <c r="D199" s="32" t="s">
        <v>17</v>
      </c>
      <c r="E199" s="32" t="s">
        <v>17</v>
      </c>
      <c r="F199" s="34" t="s">
        <v>17</v>
      </c>
      <c r="G199" s="34">
        <f t="shared" si="5"/>
        <v>195.55</v>
      </c>
      <c r="H199" s="42" t="s">
        <v>238</v>
      </c>
      <c r="I199" s="34">
        <v>6.5183999999999997</v>
      </c>
      <c r="J199" s="34">
        <v>30</v>
      </c>
      <c r="K199" s="42" t="s">
        <v>162</v>
      </c>
    </row>
    <row r="200" spans="1:11" s="45" customFormat="1" x14ac:dyDescent="0.25">
      <c r="A200" s="40" t="s">
        <v>239</v>
      </c>
      <c r="B200" s="32" t="s">
        <v>17</v>
      </c>
      <c r="C200" s="32" t="s">
        <v>17</v>
      </c>
      <c r="D200" s="32" t="s">
        <v>17</v>
      </c>
      <c r="E200" s="32" t="s">
        <v>17</v>
      </c>
      <c r="F200" s="34" t="s">
        <v>17</v>
      </c>
      <c r="G200" s="34">
        <f t="shared" si="5"/>
        <v>98.94</v>
      </c>
      <c r="H200" s="42" t="s">
        <v>179</v>
      </c>
      <c r="I200" s="34">
        <v>49.47</v>
      </c>
      <c r="J200" s="34">
        <v>2</v>
      </c>
      <c r="K200" s="42" t="s">
        <v>162</v>
      </c>
    </row>
    <row r="201" spans="1:11" s="45" customFormat="1" x14ac:dyDescent="0.25">
      <c r="A201" s="40" t="s">
        <v>240</v>
      </c>
      <c r="B201" s="32" t="s">
        <v>17</v>
      </c>
      <c r="C201" s="32" t="s">
        <v>17</v>
      </c>
      <c r="D201" s="32" t="s">
        <v>17</v>
      </c>
      <c r="E201" s="32" t="s">
        <v>17</v>
      </c>
      <c r="F201" s="34" t="s">
        <v>17</v>
      </c>
      <c r="G201" s="34">
        <f t="shared" si="5"/>
        <v>188.16</v>
      </c>
      <c r="H201" s="42" t="s">
        <v>176</v>
      </c>
      <c r="I201" s="34">
        <v>3.7631000000000001</v>
      </c>
      <c r="J201" s="34">
        <v>50</v>
      </c>
      <c r="K201" s="42" t="s">
        <v>156</v>
      </c>
    </row>
    <row r="202" spans="1:11" s="45" customFormat="1" x14ac:dyDescent="0.25">
      <c r="A202" s="40" t="s">
        <v>169</v>
      </c>
      <c r="B202" s="32" t="s">
        <v>17</v>
      </c>
      <c r="C202" s="32" t="s">
        <v>17</v>
      </c>
      <c r="D202" s="32" t="s">
        <v>17</v>
      </c>
      <c r="E202" s="32" t="s">
        <v>17</v>
      </c>
      <c r="F202" s="34" t="s">
        <v>17</v>
      </c>
      <c r="G202" s="34">
        <f t="shared" si="5"/>
        <v>62.92</v>
      </c>
      <c r="H202" s="42" t="s">
        <v>71</v>
      </c>
      <c r="I202" s="34">
        <v>1.2584</v>
      </c>
      <c r="J202" s="34">
        <v>50</v>
      </c>
      <c r="K202" s="42" t="s">
        <v>167</v>
      </c>
    </row>
    <row r="203" spans="1:11" s="45" customFormat="1" x14ac:dyDescent="0.25">
      <c r="A203" s="40" t="s">
        <v>169</v>
      </c>
      <c r="B203" s="32" t="s">
        <v>17</v>
      </c>
      <c r="C203" s="32" t="s">
        <v>17</v>
      </c>
      <c r="D203" s="32" t="s">
        <v>17</v>
      </c>
      <c r="E203" s="32" t="s">
        <v>17</v>
      </c>
      <c r="F203" s="34" t="s">
        <v>17</v>
      </c>
      <c r="G203" s="34">
        <f t="shared" si="5"/>
        <v>90.6</v>
      </c>
      <c r="H203" s="42" t="s">
        <v>71</v>
      </c>
      <c r="I203" s="34">
        <v>1.2584</v>
      </c>
      <c r="J203" s="34">
        <v>72</v>
      </c>
      <c r="K203" s="42" t="s">
        <v>153</v>
      </c>
    </row>
    <row r="204" spans="1:11" s="44" customFormat="1" ht="12.75" x14ac:dyDescent="0.2">
      <c r="A204" s="36" t="s">
        <v>241</v>
      </c>
      <c r="B204" s="37" t="s">
        <v>17</v>
      </c>
      <c r="C204" s="37" t="s">
        <v>17</v>
      </c>
      <c r="D204" s="37" t="s">
        <v>17</v>
      </c>
      <c r="E204" s="37" t="s">
        <v>17</v>
      </c>
      <c r="F204" s="38">
        <v>310</v>
      </c>
      <c r="G204" s="38">
        <f>SUM(G205:G214)</f>
        <v>309.86999999999989</v>
      </c>
      <c r="H204" s="39" t="s">
        <v>17</v>
      </c>
      <c r="I204" s="39" t="s">
        <v>17</v>
      </c>
      <c r="J204" s="39" t="s">
        <v>17</v>
      </c>
      <c r="K204" s="39" t="s">
        <v>17</v>
      </c>
    </row>
    <row r="205" spans="1:11" s="30" customFormat="1" ht="12.75" x14ac:dyDescent="0.2">
      <c r="A205" s="51" t="s">
        <v>241</v>
      </c>
      <c r="B205" s="32" t="s">
        <v>17</v>
      </c>
      <c r="C205" s="32" t="s">
        <v>17</v>
      </c>
      <c r="D205" s="32" t="s">
        <v>17</v>
      </c>
      <c r="E205" s="32" t="s">
        <v>17</v>
      </c>
      <c r="F205" s="34" t="s">
        <v>17</v>
      </c>
      <c r="G205" s="34">
        <f t="shared" si="5"/>
        <v>22.8</v>
      </c>
      <c r="H205" s="42" t="s">
        <v>242</v>
      </c>
      <c r="I205" s="34">
        <v>22.8</v>
      </c>
      <c r="J205" s="34">
        <v>1</v>
      </c>
      <c r="K205" s="42" t="s">
        <v>159</v>
      </c>
    </row>
    <row r="206" spans="1:11" s="30" customFormat="1" ht="12.75" x14ac:dyDescent="0.2">
      <c r="A206" s="51" t="s">
        <v>241</v>
      </c>
      <c r="B206" s="32" t="s">
        <v>17</v>
      </c>
      <c r="C206" s="32" t="s">
        <v>17</v>
      </c>
      <c r="D206" s="32" t="s">
        <v>17</v>
      </c>
      <c r="E206" s="32" t="s">
        <v>17</v>
      </c>
      <c r="F206" s="34" t="s">
        <v>17</v>
      </c>
      <c r="G206" s="34">
        <f t="shared" si="5"/>
        <v>48.62</v>
      </c>
      <c r="H206" s="42" t="s">
        <v>242</v>
      </c>
      <c r="I206" s="34">
        <v>24.31</v>
      </c>
      <c r="J206" s="34">
        <v>2</v>
      </c>
      <c r="K206" s="42" t="s">
        <v>156</v>
      </c>
    </row>
    <row r="207" spans="1:11" s="30" customFormat="1" ht="12.75" x14ac:dyDescent="0.2">
      <c r="A207" s="51" t="s">
        <v>241</v>
      </c>
      <c r="B207" s="32" t="s">
        <v>17</v>
      </c>
      <c r="C207" s="32" t="s">
        <v>17</v>
      </c>
      <c r="D207" s="32" t="s">
        <v>17</v>
      </c>
      <c r="E207" s="32" t="s">
        <v>17</v>
      </c>
      <c r="F207" s="34" t="s">
        <v>17</v>
      </c>
      <c r="G207" s="34">
        <f t="shared" si="5"/>
        <v>24.74</v>
      </c>
      <c r="H207" s="42" t="s">
        <v>243</v>
      </c>
      <c r="I207" s="34">
        <v>24.74</v>
      </c>
      <c r="J207" s="34">
        <v>1</v>
      </c>
      <c r="K207" s="42" t="s">
        <v>167</v>
      </c>
    </row>
    <row r="208" spans="1:11" s="30" customFormat="1" ht="12.75" x14ac:dyDescent="0.2">
      <c r="A208" s="51" t="s">
        <v>241</v>
      </c>
      <c r="B208" s="32" t="s">
        <v>17</v>
      </c>
      <c r="C208" s="32" t="s">
        <v>17</v>
      </c>
      <c r="D208" s="32" t="s">
        <v>17</v>
      </c>
      <c r="E208" s="32" t="s">
        <v>17</v>
      </c>
      <c r="F208" s="34" t="s">
        <v>17</v>
      </c>
      <c r="G208" s="34">
        <f t="shared" si="5"/>
        <v>69.319999999999993</v>
      </c>
      <c r="H208" s="42" t="s">
        <v>243</v>
      </c>
      <c r="I208" s="34">
        <v>69.319999999999993</v>
      </c>
      <c r="J208" s="34">
        <v>1</v>
      </c>
      <c r="K208" s="42" t="s">
        <v>159</v>
      </c>
    </row>
    <row r="209" spans="1:11" s="30" customFormat="1" ht="12.75" x14ac:dyDescent="0.2">
      <c r="A209" s="51" t="s">
        <v>241</v>
      </c>
      <c r="B209" s="32" t="s">
        <v>17</v>
      </c>
      <c r="C209" s="32" t="s">
        <v>17</v>
      </c>
      <c r="D209" s="32" t="s">
        <v>17</v>
      </c>
      <c r="E209" s="32" t="s">
        <v>17</v>
      </c>
      <c r="F209" s="34" t="s">
        <v>17</v>
      </c>
      <c r="G209" s="34">
        <f t="shared" si="5"/>
        <v>24.45</v>
      </c>
      <c r="H209" s="42" t="s">
        <v>243</v>
      </c>
      <c r="I209" s="34">
        <v>24.45</v>
      </c>
      <c r="J209" s="34">
        <v>1</v>
      </c>
      <c r="K209" s="42" t="s">
        <v>167</v>
      </c>
    </row>
    <row r="210" spans="1:11" s="30" customFormat="1" ht="12.75" x14ac:dyDescent="0.2">
      <c r="A210" s="51" t="s">
        <v>241</v>
      </c>
      <c r="B210" s="32" t="s">
        <v>17</v>
      </c>
      <c r="C210" s="32" t="s">
        <v>17</v>
      </c>
      <c r="D210" s="32" t="s">
        <v>17</v>
      </c>
      <c r="E210" s="32" t="s">
        <v>17</v>
      </c>
      <c r="F210" s="34" t="s">
        <v>17</v>
      </c>
      <c r="G210" s="34">
        <f t="shared" si="5"/>
        <v>27.1</v>
      </c>
      <c r="H210" s="42" t="s">
        <v>243</v>
      </c>
      <c r="I210" s="34">
        <v>27.1</v>
      </c>
      <c r="J210" s="34">
        <v>1</v>
      </c>
      <c r="K210" s="42" t="s">
        <v>167</v>
      </c>
    </row>
    <row r="211" spans="1:11" s="30" customFormat="1" ht="12.75" x14ac:dyDescent="0.2">
      <c r="A211" s="51" t="s">
        <v>241</v>
      </c>
      <c r="B211" s="32" t="s">
        <v>17</v>
      </c>
      <c r="C211" s="32" t="s">
        <v>17</v>
      </c>
      <c r="D211" s="32" t="s">
        <v>17</v>
      </c>
      <c r="E211" s="32" t="s">
        <v>17</v>
      </c>
      <c r="F211" s="34" t="s">
        <v>17</v>
      </c>
      <c r="G211" s="34">
        <f t="shared" si="5"/>
        <v>18.559999999999999</v>
      </c>
      <c r="H211" s="42" t="s">
        <v>242</v>
      </c>
      <c r="I211" s="34">
        <v>18.559999999999999</v>
      </c>
      <c r="J211" s="34">
        <v>1</v>
      </c>
      <c r="K211" s="42" t="s">
        <v>159</v>
      </c>
    </row>
    <row r="212" spans="1:11" s="45" customFormat="1" x14ac:dyDescent="0.25">
      <c r="A212" s="51" t="s">
        <v>244</v>
      </c>
      <c r="B212" s="32" t="s">
        <v>17</v>
      </c>
      <c r="C212" s="32" t="s">
        <v>17</v>
      </c>
      <c r="D212" s="32" t="s">
        <v>17</v>
      </c>
      <c r="E212" s="32" t="s">
        <v>17</v>
      </c>
      <c r="F212" s="34" t="s">
        <v>17</v>
      </c>
      <c r="G212" s="34">
        <f t="shared" si="5"/>
        <v>23.72</v>
      </c>
      <c r="H212" s="42" t="s">
        <v>243</v>
      </c>
      <c r="I212" s="34">
        <v>23.72</v>
      </c>
      <c r="J212" s="34">
        <v>1</v>
      </c>
      <c r="K212" s="42" t="s">
        <v>167</v>
      </c>
    </row>
    <row r="213" spans="1:11" s="45" customFormat="1" x14ac:dyDescent="0.25">
      <c r="A213" s="51" t="s">
        <v>244</v>
      </c>
      <c r="B213" s="32" t="s">
        <v>17</v>
      </c>
      <c r="C213" s="32" t="s">
        <v>17</v>
      </c>
      <c r="D213" s="32" t="s">
        <v>17</v>
      </c>
      <c r="E213" s="32" t="s">
        <v>17</v>
      </c>
      <c r="F213" s="34" t="s">
        <v>17</v>
      </c>
      <c r="G213" s="34">
        <f t="shared" si="5"/>
        <v>26.84</v>
      </c>
      <c r="H213" s="42" t="s">
        <v>243</v>
      </c>
      <c r="I213" s="34">
        <v>26.84</v>
      </c>
      <c r="J213" s="34">
        <v>1</v>
      </c>
      <c r="K213" s="42" t="s">
        <v>167</v>
      </c>
    </row>
    <row r="214" spans="1:11" s="45" customFormat="1" x14ac:dyDescent="0.25">
      <c r="A214" s="51" t="s">
        <v>244</v>
      </c>
      <c r="B214" s="32" t="s">
        <v>17</v>
      </c>
      <c r="C214" s="32" t="s">
        <v>17</v>
      </c>
      <c r="D214" s="32" t="s">
        <v>17</v>
      </c>
      <c r="E214" s="32" t="s">
        <v>17</v>
      </c>
      <c r="F214" s="34" t="s">
        <v>17</v>
      </c>
      <c r="G214" s="34">
        <f t="shared" si="5"/>
        <v>23.72</v>
      </c>
      <c r="H214" s="42" t="s">
        <v>243</v>
      </c>
      <c r="I214" s="34">
        <v>23.72</v>
      </c>
      <c r="J214" s="34">
        <v>1</v>
      </c>
      <c r="K214" s="42" t="s">
        <v>167</v>
      </c>
    </row>
    <row r="215" spans="1:11" s="44" customFormat="1" ht="25.5" x14ac:dyDescent="0.2">
      <c r="A215" s="36" t="s">
        <v>245</v>
      </c>
      <c r="B215" s="37" t="s">
        <v>17</v>
      </c>
      <c r="C215" s="37" t="s">
        <v>17</v>
      </c>
      <c r="D215" s="37" t="s">
        <v>17</v>
      </c>
      <c r="E215" s="37" t="s">
        <v>17</v>
      </c>
      <c r="F215" s="38">
        <v>3276</v>
      </c>
      <c r="G215" s="38">
        <f>SUM(G216:G255)</f>
        <v>3278.2400000000002</v>
      </c>
      <c r="H215" s="39" t="s">
        <v>17</v>
      </c>
      <c r="I215" s="39" t="s">
        <v>17</v>
      </c>
      <c r="J215" s="39" t="s">
        <v>17</v>
      </c>
      <c r="K215" s="39" t="s">
        <v>17</v>
      </c>
    </row>
    <row r="216" spans="1:11" s="45" customFormat="1" x14ac:dyDescent="0.25">
      <c r="A216" s="40" t="s">
        <v>198</v>
      </c>
      <c r="B216" s="32" t="s">
        <v>17</v>
      </c>
      <c r="C216" s="32" t="s">
        <v>17</v>
      </c>
      <c r="D216" s="32" t="s">
        <v>17</v>
      </c>
      <c r="E216" s="32" t="s">
        <v>17</v>
      </c>
      <c r="F216" s="34" t="s">
        <v>17</v>
      </c>
      <c r="G216" s="34">
        <f t="shared" si="5"/>
        <v>19.84</v>
      </c>
      <c r="H216" s="42" t="s">
        <v>246</v>
      </c>
      <c r="I216" s="34">
        <v>9.9220000000000003E-3</v>
      </c>
      <c r="J216" s="34">
        <v>2000</v>
      </c>
      <c r="K216" s="42" t="s">
        <v>153</v>
      </c>
    </row>
    <row r="217" spans="1:11" s="45" customFormat="1" x14ac:dyDescent="0.25">
      <c r="A217" s="40" t="s">
        <v>247</v>
      </c>
      <c r="B217" s="32" t="s">
        <v>17</v>
      </c>
      <c r="C217" s="32" t="s">
        <v>17</v>
      </c>
      <c r="D217" s="32" t="s">
        <v>17</v>
      </c>
      <c r="E217" s="32" t="s">
        <v>17</v>
      </c>
      <c r="F217" s="34" t="s">
        <v>17</v>
      </c>
      <c r="G217" s="34">
        <f t="shared" si="5"/>
        <v>8.7899999999999991</v>
      </c>
      <c r="H217" s="42" t="s">
        <v>179</v>
      </c>
      <c r="I217" s="34">
        <v>2.93</v>
      </c>
      <c r="J217" s="34">
        <v>3</v>
      </c>
      <c r="K217" s="42" t="s">
        <v>162</v>
      </c>
    </row>
    <row r="218" spans="1:11" s="45" customFormat="1" x14ac:dyDescent="0.25">
      <c r="A218" s="40" t="s">
        <v>248</v>
      </c>
      <c r="B218" s="32" t="s">
        <v>17</v>
      </c>
      <c r="C218" s="32" t="s">
        <v>17</v>
      </c>
      <c r="D218" s="32" t="s">
        <v>17</v>
      </c>
      <c r="E218" s="32" t="s">
        <v>17</v>
      </c>
      <c r="F218" s="34" t="s">
        <v>17</v>
      </c>
      <c r="G218" s="34">
        <f t="shared" si="5"/>
        <v>28.44</v>
      </c>
      <c r="H218" s="42" t="s">
        <v>179</v>
      </c>
      <c r="I218" s="34">
        <v>4.74</v>
      </c>
      <c r="J218" s="34">
        <v>6</v>
      </c>
      <c r="K218" s="42" t="s">
        <v>162</v>
      </c>
    </row>
    <row r="219" spans="1:11" s="45" customFormat="1" x14ac:dyDescent="0.25">
      <c r="A219" s="40" t="s">
        <v>249</v>
      </c>
      <c r="B219" s="32" t="s">
        <v>17</v>
      </c>
      <c r="C219" s="32" t="s">
        <v>17</v>
      </c>
      <c r="D219" s="32" t="s">
        <v>17</v>
      </c>
      <c r="E219" s="32" t="s">
        <v>17</v>
      </c>
      <c r="F219" s="34" t="s">
        <v>17</v>
      </c>
      <c r="G219" s="34">
        <f t="shared" si="5"/>
        <v>19.600000000000001</v>
      </c>
      <c r="H219" s="42" t="s">
        <v>190</v>
      </c>
      <c r="I219" s="34">
        <v>1.9599999999999999E-2</v>
      </c>
      <c r="J219" s="34">
        <v>1000</v>
      </c>
      <c r="K219" s="42" t="s">
        <v>167</v>
      </c>
    </row>
    <row r="220" spans="1:11" s="45" customFormat="1" x14ac:dyDescent="0.25">
      <c r="A220" s="40" t="s">
        <v>250</v>
      </c>
      <c r="B220" s="32" t="s">
        <v>17</v>
      </c>
      <c r="C220" s="32" t="s">
        <v>17</v>
      </c>
      <c r="D220" s="32" t="s">
        <v>17</v>
      </c>
      <c r="E220" s="32" t="s">
        <v>17</v>
      </c>
      <c r="F220" s="34" t="s">
        <v>17</v>
      </c>
      <c r="G220" s="34">
        <f t="shared" si="5"/>
        <v>109.76</v>
      </c>
      <c r="H220" s="42" t="s">
        <v>190</v>
      </c>
      <c r="I220" s="34">
        <v>1.0975999999999999</v>
      </c>
      <c r="J220" s="34">
        <v>100</v>
      </c>
      <c r="K220" s="42" t="s">
        <v>156</v>
      </c>
    </row>
    <row r="221" spans="1:11" s="45" customFormat="1" x14ac:dyDescent="0.25">
      <c r="A221" s="40" t="s">
        <v>250</v>
      </c>
      <c r="B221" s="32" t="s">
        <v>17</v>
      </c>
      <c r="C221" s="32" t="s">
        <v>17</v>
      </c>
      <c r="D221" s="32" t="s">
        <v>17</v>
      </c>
      <c r="E221" s="32" t="s">
        <v>17</v>
      </c>
      <c r="F221" s="34" t="s">
        <v>17</v>
      </c>
      <c r="G221" s="34">
        <f t="shared" si="5"/>
        <v>9.92</v>
      </c>
      <c r="H221" s="42" t="s">
        <v>246</v>
      </c>
      <c r="I221" s="34">
        <v>0.99219999999999997</v>
      </c>
      <c r="J221" s="34">
        <v>10</v>
      </c>
      <c r="K221" s="42" t="s">
        <v>156</v>
      </c>
    </row>
    <row r="222" spans="1:11" s="45" customFormat="1" ht="25.5" x14ac:dyDescent="0.25">
      <c r="A222" s="40" t="s">
        <v>251</v>
      </c>
      <c r="B222" s="32" t="s">
        <v>17</v>
      </c>
      <c r="C222" s="32" t="s">
        <v>17</v>
      </c>
      <c r="D222" s="32" t="s">
        <v>17</v>
      </c>
      <c r="E222" s="32" t="s">
        <v>17</v>
      </c>
      <c r="F222" s="34" t="s">
        <v>17</v>
      </c>
      <c r="G222" s="34">
        <f t="shared" si="5"/>
        <v>49.39</v>
      </c>
      <c r="H222" s="42" t="s">
        <v>161</v>
      </c>
      <c r="I222" s="34">
        <v>7.056</v>
      </c>
      <c r="J222" s="34">
        <v>7</v>
      </c>
      <c r="K222" s="42" t="s">
        <v>162</v>
      </c>
    </row>
    <row r="223" spans="1:11" s="45" customFormat="1" ht="25.5" x14ac:dyDescent="0.25">
      <c r="A223" s="40" t="s">
        <v>251</v>
      </c>
      <c r="B223" s="32" t="s">
        <v>17</v>
      </c>
      <c r="C223" s="32" t="s">
        <v>17</v>
      </c>
      <c r="D223" s="32" t="s">
        <v>17</v>
      </c>
      <c r="E223" s="32" t="s">
        <v>17</v>
      </c>
      <c r="F223" s="34" t="s">
        <v>17</v>
      </c>
      <c r="G223" s="34">
        <f t="shared" si="5"/>
        <v>232.85</v>
      </c>
      <c r="H223" s="42" t="s">
        <v>161</v>
      </c>
      <c r="I223" s="34">
        <v>7.0559999999999998E-2</v>
      </c>
      <c r="J223" s="34">
        <v>3300</v>
      </c>
      <c r="K223" s="42" t="s">
        <v>162</v>
      </c>
    </row>
    <row r="224" spans="1:11" s="45" customFormat="1" x14ac:dyDescent="0.25">
      <c r="A224" s="40" t="s">
        <v>196</v>
      </c>
      <c r="B224" s="32" t="s">
        <v>17</v>
      </c>
      <c r="C224" s="32" t="s">
        <v>17</v>
      </c>
      <c r="D224" s="32" t="s">
        <v>17</v>
      </c>
      <c r="E224" s="32" t="s">
        <v>17</v>
      </c>
      <c r="F224" s="34" t="s">
        <v>17</v>
      </c>
      <c r="G224" s="34">
        <f t="shared" si="5"/>
        <v>33.6</v>
      </c>
      <c r="H224" s="42" t="s">
        <v>190</v>
      </c>
      <c r="I224" s="34">
        <v>6.7199999999999996E-2</v>
      </c>
      <c r="J224" s="34">
        <v>500</v>
      </c>
      <c r="K224" s="42" t="s">
        <v>159</v>
      </c>
    </row>
    <row r="225" spans="1:11" s="45" customFormat="1" x14ac:dyDescent="0.25">
      <c r="A225" s="40" t="s">
        <v>196</v>
      </c>
      <c r="B225" s="32" t="s">
        <v>17</v>
      </c>
      <c r="C225" s="32" t="s">
        <v>17</v>
      </c>
      <c r="D225" s="32" t="s">
        <v>17</v>
      </c>
      <c r="E225" s="32" t="s">
        <v>17</v>
      </c>
      <c r="F225" s="34" t="s">
        <v>17</v>
      </c>
      <c r="G225" s="34">
        <f t="shared" si="5"/>
        <v>109.76</v>
      </c>
      <c r="H225" s="42" t="s">
        <v>190</v>
      </c>
      <c r="I225" s="34">
        <v>1.0976E-2</v>
      </c>
      <c r="J225" s="34">
        <v>10000</v>
      </c>
      <c r="K225" s="42" t="s">
        <v>159</v>
      </c>
    </row>
    <row r="226" spans="1:11" s="45" customFormat="1" x14ac:dyDescent="0.25">
      <c r="A226" s="40" t="s">
        <v>252</v>
      </c>
      <c r="B226" s="32" t="s">
        <v>17</v>
      </c>
      <c r="C226" s="32" t="s">
        <v>17</v>
      </c>
      <c r="D226" s="32" t="s">
        <v>17</v>
      </c>
      <c r="E226" s="32" t="s">
        <v>17</v>
      </c>
      <c r="F226" s="34" t="s">
        <v>17</v>
      </c>
      <c r="G226" s="34">
        <f t="shared" si="5"/>
        <v>165.76</v>
      </c>
      <c r="H226" s="42" t="s">
        <v>190</v>
      </c>
      <c r="I226" s="34">
        <v>0.82879999999999998</v>
      </c>
      <c r="J226" s="34">
        <v>200</v>
      </c>
      <c r="K226" s="42" t="s">
        <v>159</v>
      </c>
    </row>
    <row r="227" spans="1:11" s="45" customFormat="1" ht="25.5" x14ac:dyDescent="0.25">
      <c r="A227" s="40" t="s">
        <v>253</v>
      </c>
      <c r="B227" s="32" t="s">
        <v>17</v>
      </c>
      <c r="C227" s="32" t="s">
        <v>17</v>
      </c>
      <c r="D227" s="32" t="s">
        <v>17</v>
      </c>
      <c r="E227" s="32" t="s">
        <v>17</v>
      </c>
      <c r="F227" s="34" t="s">
        <v>17</v>
      </c>
      <c r="G227" s="34">
        <f t="shared" si="5"/>
        <v>6.16</v>
      </c>
      <c r="H227" s="42" t="s">
        <v>161</v>
      </c>
      <c r="I227" s="34">
        <v>0.61599999999999999</v>
      </c>
      <c r="J227" s="34">
        <v>10</v>
      </c>
      <c r="K227" s="42" t="s">
        <v>153</v>
      </c>
    </row>
    <row r="228" spans="1:11" s="45" customFormat="1" ht="25.5" x14ac:dyDescent="0.25">
      <c r="A228" s="40" t="s">
        <v>254</v>
      </c>
      <c r="B228" s="32" t="s">
        <v>17</v>
      </c>
      <c r="C228" s="32" t="s">
        <v>17</v>
      </c>
      <c r="D228" s="32" t="s">
        <v>17</v>
      </c>
      <c r="E228" s="32" t="s">
        <v>17</v>
      </c>
      <c r="F228" s="34" t="s">
        <v>17</v>
      </c>
      <c r="G228" s="34">
        <f t="shared" si="5"/>
        <v>7.84</v>
      </c>
      <c r="H228" s="42" t="s">
        <v>161</v>
      </c>
      <c r="I228" s="34">
        <v>0.78400000000000003</v>
      </c>
      <c r="J228" s="34">
        <v>10</v>
      </c>
      <c r="K228" s="42" t="s">
        <v>153</v>
      </c>
    </row>
    <row r="229" spans="1:11" s="45" customFormat="1" x14ac:dyDescent="0.25">
      <c r="A229" s="40" t="s">
        <v>255</v>
      </c>
      <c r="B229" s="32" t="s">
        <v>17</v>
      </c>
      <c r="C229" s="32" t="s">
        <v>17</v>
      </c>
      <c r="D229" s="32" t="s">
        <v>17</v>
      </c>
      <c r="E229" s="32" t="s">
        <v>17</v>
      </c>
      <c r="F229" s="34" t="s">
        <v>17</v>
      </c>
      <c r="G229" s="34">
        <f t="shared" si="5"/>
        <v>9.52</v>
      </c>
      <c r="H229" s="42" t="s">
        <v>190</v>
      </c>
      <c r="I229" s="34">
        <v>1.9040000000000001E-2</v>
      </c>
      <c r="J229" s="34">
        <v>500</v>
      </c>
      <c r="K229" s="42" t="s">
        <v>153</v>
      </c>
    </row>
    <row r="230" spans="1:11" s="45" customFormat="1" x14ac:dyDescent="0.25">
      <c r="A230" s="40" t="s">
        <v>256</v>
      </c>
      <c r="B230" s="32" t="s">
        <v>17</v>
      </c>
      <c r="C230" s="32" t="s">
        <v>17</v>
      </c>
      <c r="D230" s="32" t="s">
        <v>17</v>
      </c>
      <c r="E230" s="32" t="s">
        <v>17</v>
      </c>
      <c r="F230" s="34" t="s">
        <v>17</v>
      </c>
      <c r="G230" s="34">
        <f t="shared" si="5"/>
        <v>7.2</v>
      </c>
      <c r="H230" s="42" t="s">
        <v>190</v>
      </c>
      <c r="I230" s="34">
        <v>2.4E-2</v>
      </c>
      <c r="J230" s="34">
        <v>300</v>
      </c>
      <c r="K230" s="42" t="s">
        <v>167</v>
      </c>
    </row>
    <row r="231" spans="1:11" s="45" customFormat="1" x14ac:dyDescent="0.25">
      <c r="A231" s="40" t="s">
        <v>257</v>
      </c>
      <c r="B231" s="32" t="s">
        <v>17</v>
      </c>
      <c r="C231" s="32" t="s">
        <v>17</v>
      </c>
      <c r="D231" s="32" t="s">
        <v>17</v>
      </c>
      <c r="E231" s="32" t="s">
        <v>17</v>
      </c>
      <c r="F231" s="34" t="s">
        <v>17</v>
      </c>
      <c r="G231" s="34">
        <f t="shared" si="5"/>
        <v>27.8</v>
      </c>
      <c r="H231" s="42" t="s">
        <v>190</v>
      </c>
      <c r="I231" s="34">
        <v>2.78</v>
      </c>
      <c r="J231" s="34">
        <v>10</v>
      </c>
      <c r="K231" s="42" t="s">
        <v>156</v>
      </c>
    </row>
    <row r="232" spans="1:11" s="45" customFormat="1" ht="25.5" x14ac:dyDescent="0.25">
      <c r="A232" s="40" t="s">
        <v>258</v>
      </c>
      <c r="B232" s="32" t="s">
        <v>17</v>
      </c>
      <c r="C232" s="32" t="s">
        <v>17</v>
      </c>
      <c r="D232" s="32" t="s">
        <v>17</v>
      </c>
      <c r="E232" s="32" t="s">
        <v>17</v>
      </c>
      <c r="F232" s="34" t="s">
        <v>17</v>
      </c>
      <c r="G232" s="34">
        <f t="shared" si="5"/>
        <v>53.76</v>
      </c>
      <c r="H232" s="42" t="s">
        <v>161</v>
      </c>
      <c r="I232" s="34">
        <v>0.13439999999999999</v>
      </c>
      <c r="J232" s="34">
        <v>400</v>
      </c>
      <c r="K232" s="42" t="s">
        <v>162</v>
      </c>
    </row>
    <row r="233" spans="1:11" s="45" customFormat="1" ht="25.5" x14ac:dyDescent="0.25">
      <c r="A233" s="40" t="s">
        <v>259</v>
      </c>
      <c r="B233" s="32" t="s">
        <v>17</v>
      </c>
      <c r="C233" s="32" t="s">
        <v>17</v>
      </c>
      <c r="D233" s="32" t="s">
        <v>17</v>
      </c>
      <c r="E233" s="32" t="s">
        <v>17</v>
      </c>
      <c r="F233" s="34" t="s">
        <v>17</v>
      </c>
      <c r="G233" s="34">
        <f t="shared" si="5"/>
        <v>40.32</v>
      </c>
      <c r="H233" s="42" t="s">
        <v>161</v>
      </c>
      <c r="I233" s="34">
        <v>13.44</v>
      </c>
      <c r="J233" s="34">
        <v>3</v>
      </c>
      <c r="K233" s="42" t="s">
        <v>162</v>
      </c>
    </row>
    <row r="234" spans="1:11" s="45" customFormat="1" x14ac:dyDescent="0.25">
      <c r="A234" s="40" t="s">
        <v>260</v>
      </c>
      <c r="B234" s="32" t="s">
        <v>17</v>
      </c>
      <c r="C234" s="32" t="s">
        <v>17</v>
      </c>
      <c r="D234" s="32" t="s">
        <v>17</v>
      </c>
      <c r="E234" s="32" t="s">
        <v>17</v>
      </c>
      <c r="F234" s="34" t="s">
        <v>17</v>
      </c>
      <c r="G234" s="34">
        <f t="shared" si="5"/>
        <v>4.2300000000000004</v>
      </c>
      <c r="H234" s="42" t="s">
        <v>190</v>
      </c>
      <c r="I234" s="34">
        <v>2.1167999999999999E-2</v>
      </c>
      <c r="J234" s="34">
        <v>200</v>
      </c>
      <c r="K234" s="42" t="s">
        <v>159</v>
      </c>
    </row>
    <row r="235" spans="1:11" s="45" customFormat="1" ht="25.5" x14ac:dyDescent="0.25">
      <c r="A235" s="40" t="s">
        <v>261</v>
      </c>
      <c r="B235" s="32" t="s">
        <v>17</v>
      </c>
      <c r="C235" s="32" t="s">
        <v>17</v>
      </c>
      <c r="D235" s="32" t="s">
        <v>17</v>
      </c>
      <c r="E235" s="32" t="s">
        <v>17</v>
      </c>
      <c r="F235" s="34" t="s">
        <v>17</v>
      </c>
      <c r="G235" s="34">
        <f t="shared" si="5"/>
        <v>53.76</v>
      </c>
      <c r="H235" s="42" t="s">
        <v>161</v>
      </c>
      <c r="I235" s="34">
        <v>17.920000000000002</v>
      </c>
      <c r="J235" s="34">
        <v>3</v>
      </c>
      <c r="K235" s="42" t="s">
        <v>162</v>
      </c>
    </row>
    <row r="236" spans="1:11" s="45" customFormat="1" ht="25.5" x14ac:dyDescent="0.25">
      <c r="A236" s="40" t="s">
        <v>262</v>
      </c>
      <c r="B236" s="32" t="s">
        <v>17</v>
      </c>
      <c r="C236" s="32" t="s">
        <v>17</v>
      </c>
      <c r="D236" s="32" t="s">
        <v>17</v>
      </c>
      <c r="E236" s="32" t="s">
        <v>17</v>
      </c>
      <c r="F236" s="34" t="s">
        <v>17</v>
      </c>
      <c r="G236" s="34">
        <f t="shared" si="5"/>
        <v>53.76</v>
      </c>
      <c r="H236" s="42" t="s">
        <v>161</v>
      </c>
      <c r="I236" s="34">
        <v>17.920000000000002</v>
      </c>
      <c r="J236" s="34">
        <v>3</v>
      </c>
      <c r="K236" s="42" t="s">
        <v>162</v>
      </c>
    </row>
    <row r="237" spans="1:11" s="45" customFormat="1" ht="25.5" x14ac:dyDescent="0.25">
      <c r="A237" s="40" t="s">
        <v>263</v>
      </c>
      <c r="B237" s="32" t="s">
        <v>17</v>
      </c>
      <c r="C237" s="32" t="s">
        <v>17</v>
      </c>
      <c r="D237" s="32" t="s">
        <v>17</v>
      </c>
      <c r="E237" s="32" t="s">
        <v>17</v>
      </c>
      <c r="F237" s="34" t="s">
        <v>17</v>
      </c>
      <c r="G237" s="34">
        <f t="shared" si="5"/>
        <v>17.02</v>
      </c>
      <c r="H237" s="42" t="s">
        <v>161</v>
      </c>
      <c r="I237" s="34">
        <v>8.5120000000000005</v>
      </c>
      <c r="J237" s="34">
        <v>2</v>
      </c>
      <c r="K237" s="42" t="s">
        <v>162</v>
      </c>
    </row>
    <row r="238" spans="1:11" s="45" customFormat="1" ht="25.5" x14ac:dyDescent="0.25">
      <c r="A238" s="40" t="s">
        <v>264</v>
      </c>
      <c r="B238" s="32" t="s">
        <v>17</v>
      </c>
      <c r="C238" s="32" t="s">
        <v>17</v>
      </c>
      <c r="D238" s="32" t="s">
        <v>17</v>
      </c>
      <c r="E238" s="32" t="s">
        <v>17</v>
      </c>
      <c r="F238" s="34" t="s">
        <v>17</v>
      </c>
      <c r="G238" s="34">
        <f t="shared" si="5"/>
        <v>100.8</v>
      </c>
      <c r="H238" s="42" t="s">
        <v>161</v>
      </c>
      <c r="I238" s="34">
        <v>10.08</v>
      </c>
      <c r="J238" s="34">
        <v>10</v>
      </c>
      <c r="K238" s="42" t="s">
        <v>162</v>
      </c>
    </row>
    <row r="239" spans="1:11" s="45" customFormat="1" x14ac:dyDescent="0.25">
      <c r="A239" s="40" t="s">
        <v>265</v>
      </c>
      <c r="B239" s="32" t="s">
        <v>17</v>
      </c>
      <c r="C239" s="32" t="s">
        <v>17</v>
      </c>
      <c r="D239" s="32" t="s">
        <v>17</v>
      </c>
      <c r="E239" s="32" t="s">
        <v>17</v>
      </c>
      <c r="F239" s="34" t="s">
        <v>17</v>
      </c>
      <c r="G239" s="34">
        <f t="shared" si="5"/>
        <v>65.180000000000007</v>
      </c>
      <c r="H239" s="42" t="s">
        <v>190</v>
      </c>
      <c r="I239" s="34">
        <v>1.6295999999999999</v>
      </c>
      <c r="J239" s="34">
        <v>40</v>
      </c>
      <c r="K239" s="42" t="s">
        <v>162</v>
      </c>
    </row>
    <row r="240" spans="1:11" s="45" customFormat="1" x14ac:dyDescent="0.25">
      <c r="A240" s="40" t="s">
        <v>266</v>
      </c>
      <c r="B240" s="32" t="s">
        <v>17</v>
      </c>
      <c r="C240" s="32" t="s">
        <v>17</v>
      </c>
      <c r="D240" s="32" t="s">
        <v>17</v>
      </c>
      <c r="E240" s="32" t="s">
        <v>17</v>
      </c>
      <c r="F240" s="34" t="s">
        <v>17</v>
      </c>
      <c r="G240" s="34">
        <f t="shared" si="5"/>
        <v>48.4</v>
      </c>
      <c r="H240" s="42" t="s">
        <v>210</v>
      </c>
      <c r="I240" s="34">
        <v>0.96799999999999997</v>
      </c>
      <c r="J240" s="34">
        <v>50</v>
      </c>
      <c r="K240" s="42" t="s">
        <v>159</v>
      </c>
    </row>
    <row r="241" spans="1:11" s="45" customFormat="1" x14ac:dyDescent="0.25">
      <c r="A241" s="40" t="s">
        <v>267</v>
      </c>
      <c r="B241" s="32" t="s">
        <v>17</v>
      </c>
      <c r="C241" s="32" t="s">
        <v>17</v>
      </c>
      <c r="D241" s="32" t="s">
        <v>17</v>
      </c>
      <c r="E241" s="32" t="s">
        <v>17</v>
      </c>
      <c r="F241" s="34" t="s">
        <v>17</v>
      </c>
      <c r="G241" s="34">
        <f t="shared" si="5"/>
        <v>72.8</v>
      </c>
      <c r="H241" s="42" t="s">
        <v>193</v>
      </c>
      <c r="I241" s="34">
        <v>0.72799999999999998</v>
      </c>
      <c r="J241" s="34">
        <v>100</v>
      </c>
      <c r="K241" s="42" t="s">
        <v>156</v>
      </c>
    </row>
    <row r="242" spans="1:11" s="45" customFormat="1" x14ac:dyDescent="0.25">
      <c r="A242" s="40" t="s">
        <v>267</v>
      </c>
      <c r="B242" s="32" t="s">
        <v>17</v>
      </c>
      <c r="C242" s="32" t="s">
        <v>17</v>
      </c>
      <c r="D242" s="32" t="s">
        <v>17</v>
      </c>
      <c r="E242" s="32" t="s">
        <v>17</v>
      </c>
      <c r="F242" s="34" t="s">
        <v>17</v>
      </c>
      <c r="G242" s="34">
        <f t="shared" si="5"/>
        <v>73.92</v>
      </c>
      <c r="H242" s="42" t="s">
        <v>238</v>
      </c>
      <c r="I242" s="34">
        <v>1.8480000000000001</v>
      </c>
      <c r="J242" s="34">
        <v>40</v>
      </c>
      <c r="K242" s="42" t="s">
        <v>156</v>
      </c>
    </row>
    <row r="243" spans="1:11" s="45" customFormat="1" x14ac:dyDescent="0.25">
      <c r="A243" s="40" t="s">
        <v>268</v>
      </c>
      <c r="B243" s="32" t="s">
        <v>17</v>
      </c>
      <c r="C243" s="32" t="s">
        <v>17</v>
      </c>
      <c r="D243" s="32" t="s">
        <v>17</v>
      </c>
      <c r="E243" s="32" t="s">
        <v>17</v>
      </c>
      <c r="F243" s="34" t="s">
        <v>17</v>
      </c>
      <c r="G243" s="34">
        <f t="shared" si="5"/>
        <v>145.6</v>
      </c>
      <c r="H243" s="42" t="s">
        <v>193</v>
      </c>
      <c r="I243" s="34">
        <v>0.72799999999999998</v>
      </c>
      <c r="J243" s="34">
        <v>200</v>
      </c>
      <c r="K243" s="42" t="s">
        <v>159</v>
      </c>
    </row>
    <row r="244" spans="1:11" s="45" customFormat="1" ht="25.5" x14ac:dyDescent="0.25">
      <c r="A244" s="40" t="s">
        <v>269</v>
      </c>
      <c r="B244" s="32" t="s">
        <v>17</v>
      </c>
      <c r="C244" s="32" t="s">
        <v>17</v>
      </c>
      <c r="D244" s="32" t="s">
        <v>17</v>
      </c>
      <c r="E244" s="32" t="s">
        <v>17</v>
      </c>
      <c r="F244" s="34" t="s">
        <v>17</v>
      </c>
      <c r="G244" s="34">
        <f t="shared" si="5"/>
        <v>56</v>
      </c>
      <c r="H244" s="42" t="s">
        <v>161</v>
      </c>
      <c r="I244" s="34">
        <v>28</v>
      </c>
      <c r="J244" s="34">
        <v>2</v>
      </c>
      <c r="K244" s="42" t="s">
        <v>162</v>
      </c>
    </row>
    <row r="245" spans="1:11" s="45" customFormat="1" x14ac:dyDescent="0.25">
      <c r="A245" s="40" t="s">
        <v>270</v>
      </c>
      <c r="B245" s="32" t="s">
        <v>17</v>
      </c>
      <c r="C245" s="32" t="s">
        <v>17</v>
      </c>
      <c r="D245" s="32" t="s">
        <v>17</v>
      </c>
      <c r="E245" s="32" t="s">
        <v>17</v>
      </c>
      <c r="F245" s="34" t="s">
        <v>17</v>
      </c>
      <c r="G245" s="34">
        <f t="shared" si="5"/>
        <v>156.78</v>
      </c>
      <c r="H245" s="42" t="s">
        <v>190</v>
      </c>
      <c r="I245" s="34">
        <v>1.5677760000000001</v>
      </c>
      <c r="J245" s="34">
        <v>100</v>
      </c>
      <c r="K245" s="42" t="s">
        <v>159</v>
      </c>
    </row>
    <row r="246" spans="1:11" s="45" customFormat="1" x14ac:dyDescent="0.25">
      <c r="A246" s="40" t="s">
        <v>239</v>
      </c>
      <c r="B246" s="32" t="s">
        <v>17</v>
      </c>
      <c r="C246" s="32" t="s">
        <v>17</v>
      </c>
      <c r="D246" s="32" t="s">
        <v>17</v>
      </c>
      <c r="E246" s="32" t="s">
        <v>17</v>
      </c>
      <c r="F246" s="34" t="s">
        <v>17</v>
      </c>
      <c r="G246" s="34">
        <f t="shared" si="5"/>
        <v>98.94</v>
      </c>
      <c r="H246" s="42" t="s">
        <v>179</v>
      </c>
      <c r="I246" s="34">
        <v>49.47</v>
      </c>
      <c r="J246" s="34">
        <v>2</v>
      </c>
      <c r="K246" s="42" t="s">
        <v>162</v>
      </c>
    </row>
    <row r="247" spans="1:11" s="45" customFormat="1" x14ac:dyDescent="0.25">
      <c r="A247" s="40" t="s">
        <v>271</v>
      </c>
      <c r="B247" s="32" t="s">
        <v>17</v>
      </c>
      <c r="C247" s="32" t="s">
        <v>17</v>
      </c>
      <c r="D247" s="32" t="s">
        <v>17</v>
      </c>
      <c r="E247" s="32" t="s">
        <v>17</v>
      </c>
      <c r="F247" s="34" t="s">
        <v>17</v>
      </c>
      <c r="G247" s="34">
        <f t="shared" si="5"/>
        <v>203.1</v>
      </c>
      <c r="H247" s="42" t="s">
        <v>179</v>
      </c>
      <c r="I247" s="34">
        <v>6.7699499999999997</v>
      </c>
      <c r="J247" s="34">
        <v>30</v>
      </c>
      <c r="K247" s="42" t="s">
        <v>162</v>
      </c>
    </row>
    <row r="248" spans="1:11" s="45" customFormat="1" x14ac:dyDescent="0.25">
      <c r="A248" s="40" t="s">
        <v>272</v>
      </c>
      <c r="B248" s="32" t="s">
        <v>17</v>
      </c>
      <c r="C248" s="32" t="s">
        <v>17</v>
      </c>
      <c r="D248" s="32" t="s">
        <v>17</v>
      </c>
      <c r="E248" s="32" t="s">
        <v>17</v>
      </c>
      <c r="F248" s="34" t="s">
        <v>17</v>
      </c>
      <c r="G248" s="34">
        <f t="shared" si="5"/>
        <v>43.86</v>
      </c>
      <c r="H248" s="42" t="s">
        <v>71</v>
      </c>
      <c r="I248" s="34">
        <v>1.7544999999999999</v>
      </c>
      <c r="J248" s="34">
        <v>25</v>
      </c>
      <c r="K248" s="42" t="s">
        <v>162</v>
      </c>
    </row>
    <row r="249" spans="1:11" s="45" customFormat="1" x14ac:dyDescent="0.25">
      <c r="A249" s="40" t="s">
        <v>169</v>
      </c>
      <c r="B249" s="32" t="s">
        <v>17</v>
      </c>
      <c r="C249" s="32" t="s">
        <v>17</v>
      </c>
      <c r="D249" s="32" t="s">
        <v>17</v>
      </c>
      <c r="E249" s="32" t="s">
        <v>17</v>
      </c>
      <c r="F249" s="34" t="s">
        <v>17</v>
      </c>
      <c r="G249" s="34">
        <f t="shared" si="5"/>
        <v>251.68</v>
      </c>
      <c r="H249" s="42" t="s">
        <v>71</v>
      </c>
      <c r="I249" s="34">
        <v>1.2584</v>
      </c>
      <c r="J249" s="34">
        <v>200</v>
      </c>
      <c r="K249" s="42" t="s">
        <v>167</v>
      </c>
    </row>
    <row r="250" spans="1:11" s="45" customFormat="1" x14ac:dyDescent="0.25">
      <c r="A250" s="40" t="s">
        <v>169</v>
      </c>
      <c r="B250" s="32" t="s">
        <v>17</v>
      </c>
      <c r="C250" s="32" t="s">
        <v>17</v>
      </c>
      <c r="D250" s="32" t="s">
        <v>17</v>
      </c>
      <c r="E250" s="32" t="s">
        <v>17</v>
      </c>
      <c r="F250" s="34" t="s">
        <v>17</v>
      </c>
      <c r="G250" s="34">
        <f t="shared" si="5"/>
        <v>414.01</v>
      </c>
      <c r="H250" s="42" t="s">
        <v>71</v>
      </c>
      <c r="I250" s="34">
        <v>1.2584</v>
      </c>
      <c r="J250" s="34">
        <v>329</v>
      </c>
      <c r="K250" s="42" t="s">
        <v>153</v>
      </c>
    </row>
    <row r="251" spans="1:11" s="45" customFormat="1" x14ac:dyDescent="0.25">
      <c r="A251" s="40" t="s">
        <v>271</v>
      </c>
      <c r="B251" s="32" t="s">
        <v>17</v>
      </c>
      <c r="C251" s="32" t="s">
        <v>17</v>
      </c>
      <c r="D251" s="32" t="s">
        <v>17</v>
      </c>
      <c r="E251" s="32" t="s">
        <v>17</v>
      </c>
      <c r="F251" s="34" t="s">
        <v>17</v>
      </c>
      <c r="G251" s="34">
        <f t="shared" si="5"/>
        <v>203.1</v>
      </c>
      <c r="H251" s="42" t="s">
        <v>179</v>
      </c>
      <c r="I251" s="34">
        <v>6.7699499999999997</v>
      </c>
      <c r="J251" s="34">
        <v>30</v>
      </c>
      <c r="K251" s="42" t="s">
        <v>162</v>
      </c>
    </row>
    <row r="252" spans="1:11" s="45" customFormat="1" x14ac:dyDescent="0.25">
      <c r="A252" s="40" t="s">
        <v>240</v>
      </c>
      <c r="B252" s="32" t="s">
        <v>17</v>
      </c>
      <c r="C252" s="32" t="s">
        <v>17</v>
      </c>
      <c r="D252" s="32" t="s">
        <v>17</v>
      </c>
      <c r="E252" s="32" t="s">
        <v>17</v>
      </c>
      <c r="F252" s="34" t="s">
        <v>17</v>
      </c>
      <c r="G252" s="34">
        <f t="shared" si="5"/>
        <v>188.16</v>
      </c>
      <c r="H252" s="42" t="s">
        <v>176</v>
      </c>
      <c r="I252" s="34">
        <v>3.7631000000000001</v>
      </c>
      <c r="J252" s="34">
        <v>50</v>
      </c>
      <c r="K252" s="42" t="s">
        <v>156</v>
      </c>
    </row>
    <row r="253" spans="1:11" s="45" customFormat="1" x14ac:dyDescent="0.25">
      <c r="A253" s="40" t="s">
        <v>273</v>
      </c>
      <c r="B253" s="32" t="s">
        <v>17</v>
      </c>
      <c r="C253" s="32" t="s">
        <v>17</v>
      </c>
      <c r="D253" s="32" t="s">
        <v>17</v>
      </c>
      <c r="E253" s="32" t="s">
        <v>17</v>
      </c>
      <c r="F253" s="34" t="s">
        <v>17</v>
      </c>
      <c r="G253" s="34">
        <f t="shared" si="5"/>
        <v>53.72</v>
      </c>
      <c r="H253" s="42" t="s">
        <v>158</v>
      </c>
      <c r="I253" s="34">
        <v>2.6861999999999999</v>
      </c>
      <c r="J253" s="34">
        <v>20</v>
      </c>
      <c r="K253" s="42" t="s">
        <v>153</v>
      </c>
    </row>
    <row r="254" spans="1:11" s="45" customFormat="1" x14ac:dyDescent="0.25">
      <c r="A254" s="40" t="s">
        <v>274</v>
      </c>
      <c r="B254" s="32" t="s">
        <v>17</v>
      </c>
      <c r="C254" s="32" t="s">
        <v>17</v>
      </c>
      <c r="D254" s="32" t="s">
        <v>17</v>
      </c>
      <c r="E254" s="32" t="s">
        <v>17</v>
      </c>
      <c r="F254" s="34" t="s">
        <v>17</v>
      </c>
      <c r="G254" s="34">
        <f t="shared" si="5"/>
        <v>8.06</v>
      </c>
      <c r="H254" s="42" t="s">
        <v>158</v>
      </c>
      <c r="I254" s="34">
        <v>2.6862E-2</v>
      </c>
      <c r="J254" s="34">
        <v>300</v>
      </c>
      <c r="K254" s="42" t="s">
        <v>159</v>
      </c>
    </row>
    <row r="255" spans="1:11" s="45" customFormat="1" x14ac:dyDescent="0.25">
      <c r="A255" s="40" t="s">
        <v>275</v>
      </c>
      <c r="B255" s="32" t="s">
        <v>17</v>
      </c>
      <c r="C255" s="32" t="s">
        <v>17</v>
      </c>
      <c r="D255" s="32" t="s">
        <v>17</v>
      </c>
      <c r="E255" s="32" t="s">
        <v>17</v>
      </c>
      <c r="F255" s="34" t="s">
        <v>17</v>
      </c>
      <c r="G255" s="34">
        <f t="shared" si="5"/>
        <v>25.05</v>
      </c>
      <c r="H255" s="42" t="s">
        <v>176</v>
      </c>
      <c r="I255" s="34">
        <v>2.7829999999999999</v>
      </c>
      <c r="J255" s="34">
        <v>9</v>
      </c>
      <c r="K255" s="42" t="s">
        <v>156</v>
      </c>
    </row>
    <row r="256" spans="1:11" s="33" customFormat="1" ht="12.75" x14ac:dyDescent="0.2">
      <c r="A256" s="26" t="s">
        <v>14</v>
      </c>
      <c r="B256" s="27"/>
      <c r="C256" s="27"/>
      <c r="D256" s="27"/>
      <c r="E256" s="27"/>
      <c r="F256" s="52">
        <f>SUM(F257:F411)</f>
        <v>26711</v>
      </c>
      <c r="G256" s="52">
        <f>G257+G322+G404+G411</f>
        <v>26711</v>
      </c>
      <c r="H256" s="27" t="s">
        <v>17</v>
      </c>
      <c r="I256" s="27" t="s">
        <v>17</v>
      </c>
      <c r="J256" s="27" t="s">
        <v>17</v>
      </c>
      <c r="K256" s="27" t="s">
        <v>17</v>
      </c>
    </row>
    <row r="257" spans="1:11" s="33" customFormat="1" ht="12.75" x14ac:dyDescent="0.2">
      <c r="A257" s="36" t="s">
        <v>276</v>
      </c>
      <c r="B257" s="37" t="s">
        <v>17</v>
      </c>
      <c r="C257" s="37" t="s">
        <v>17</v>
      </c>
      <c r="D257" s="37" t="s">
        <v>17</v>
      </c>
      <c r="E257" s="37" t="s">
        <v>17</v>
      </c>
      <c r="F257" s="38">
        <v>10961</v>
      </c>
      <c r="G257" s="38">
        <f>SUM(G258:G321)</f>
        <v>10960.720000000003</v>
      </c>
      <c r="H257" s="39" t="s">
        <v>17</v>
      </c>
      <c r="I257" s="39" t="s">
        <v>17</v>
      </c>
      <c r="J257" s="39" t="s">
        <v>17</v>
      </c>
      <c r="K257" s="53" t="s">
        <v>17</v>
      </c>
    </row>
    <row r="258" spans="1:11" s="30" customFormat="1" ht="12.75" x14ac:dyDescent="0.2">
      <c r="A258" s="54" t="s">
        <v>277</v>
      </c>
      <c r="B258" s="32" t="s">
        <v>17</v>
      </c>
      <c r="C258" s="32" t="s">
        <v>17</v>
      </c>
      <c r="D258" s="32" t="s">
        <v>17</v>
      </c>
      <c r="E258" s="32" t="s">
        <v>17</v>
      </c>
      <c r="F258" s="34" t="s">
        <v>17</v>
      </c>
      <c r="G258" s="34">
        <f>ROUND(I258*J258,2)</f>
        <v>1376.4</v>
      </c>
      <c r="H258" s="42" t="s">
        <v>278</v>
      </c>
      <c r="I258" s="34">
        <v>2.48</v>
      </c>
      <c r="J258" s="34">
        <v>555</v>
      </c>
      <c r="K258" s="42" t="s">
        <v>279</v>
      </c>
    </row>
    <row r="259" spans="1:11" s="30" customFormat="1" ht="12.75" x14ac:dyDescent="0.2">
      <c r="A259" s="54" t="s">
        <v>277</v>
      </c>
      <c r="B259" s="32" t="s">
        <v>17</v>
      </c>
      <c r="C259" s="32" t="s">
        <v>17</v>
      </c>
      <c r="D259" s="32" t="s">
        <v>17</v>
      </c>
      <c r="E259" s="32" t="s">
        <v>17</v>
      </c>
      <c r="F259" s="34" t="s">
        <v>17</v>
      </c>
      <c r="G259" s="34">
        <f t="shared" ref="G259:G321" si="6">ROUND(I259*J259,2)</f>
        <v>235.2</v>
      </c>
      <c r="H259" s="42" t="s">
        <v>280</v>
      </c>
      <c r="I259" s="34">
        <v>1.68</v>
      </c>
      <c r="J259" s="34">
        <v>140</v>
      </c>
      <c r="K259" s="42" t="s">
        <v>279</v>
      </c>
    </row>
    <row r="260" spans="1:11" s="30" customFormat="1" ht="12.75" x14ac:dyDescent="0.2">
      <c r="A260" s="54" t="s">
        <v>209</v>
      </c>
      <c r="B260" s="32" t="s">
        <v>17</v>
      </c>
      <c r="C260" s="32" t="s">
        <v>17</v>
      </c>
      <c r="D260" s="32" t="s">
        <v>17</v>
      </c>
      <c r="E260" s="32" t="s">
        <v>17</v>
      </c>
      <c r="F260" s="34" t="s">
        <v>17</v>
      </c>
      <c r="G260" s="34">
        <f t="shared" si="6"/>
        <v>88</v>
      </c>
      <c r="H260" s="42" t="s">
        <v>281</v>
      </c>
      <c r="I260" s="34">
        <v>0.1</v>
      </c>
      <c r="J260" s="34">
        <v>880</v>
      </c>
      <c r="K260" s="42" t="s">
        <v>279</v>
      </c>
    </row>
    <row r="261" spans="1:11" s="30" customFormat="1" ht="12.75" x14ac:dyDescent="0.2">
      <c r="A261" s="54" t="s">
        <v>209</v>
      </c>
      <c r="B261" s="32" t="s">
        <v>17</v>
      </c>
      <c r="C261" s="32" t="s">
        <v>17</v>
      </c>
      <c r="D261" s="32" t="s">
        <v>17</v>
      </c>
      <c r="E261" s="32" t="s">
        <v>17</v>
      </c>
      <c r="F261" s="34" t="s">
        <v>17</v>
      </c>
      <c r="G261" s="34">
        <f t="shared" si="6"/>
        <v>40</v>
      </c>
      <c r="H261" s="42" t="s">
        <v>282</v>
      </c>
      <c r="I261" s="34">
        <v>0.04</v>
      </c>
      <c r="J261" s="34">
        <v>1000</v>
      </c>
      <c r="K261" s="42" t="s">
        <v>279</v>
      </c>
    </row>
    <row r="262" spans="1:11" s="30" customFormat="1" ht="12.75" x14ac:dyDescent="0.2">
      <c r="A262" s="54" t="s">
        <v>283</v>
      </c>
      <c r="B262" s="32" t="s">
        <v>17</v>
      </c>
      <c r="C262" s="32" t="s">
        <v>17</v>
      </c>
      <c r="D262" s="32" t="s">
        <v>17</v>
      </c>
      <c r="E262" s="32" t="s">
        <v>17</v>
      </c>
      <c r="F262" s="34" t="s">
        <v>17</v>
      </c>
      <c r="G262" s="34">
        <f t="shared" si="6"/>
        <v>43.5</v>
      </c>
      <c r="H262" s="42" t="s">
        <v>282</v>
      </c>
      <c r="I262" s="34">
        <v>0.87</v>
      </c>
      <c r="J262" s="34">
        <v>50</v>
      </c>
      <c r="K262" s="42" t="s">
        <v>279</v>
      </c>
    </row>
    <row r="263" spans="1:11" s="30" customFormat="1" ht="12.75" x14ac:dyDescent="0.2">
      <c r="A263" s="54" t="s">
        <v>283</v>
      </c>
      <c r="B263" s="32" t="s">
        <v>17</v>
      </c>
      <c r="C263" s="32" t="s">
        <v>17</v>
      </c>
      <c r="D263" s="32" t="s">
        <v>17</v>
      </c>
      <c r="E263" s="32" t="s">
        <v>17</v>
      </c>
      <c r="F263" s="34" t="s">
        <v>17</v>
      </c>
      <c r="G263" s="34">
        <f t="shared" si="6"/>
        <v>60.6</v>
      </c>
      <c r="H263" s="42" t="s">
        <v>284</v>
      </c>
      <c r="I263" s="34">
        <v>1.01</v>
      </c>
      <c r="J263" s="34">
        <v>60</v>
      </c>
      <c r="K263" s="42" t="s">
        <v>279</v>
      </c>
    </row>
    <row r="264" spans="1:11" s="30" customFormat="1" ht="12.75" x14ac:dyDescent="0.2">
      <c r="A264" s="54" t="s">
        <v>285</v>
      </c>
      <c r="B264" s="32" t="s">
        <v>17</v>
      </c>
      <c r="C264" s="32" t="s">
        <v>17</v>
      </c>
      <c r="D264" s="32" t="s">
        <v>17</v>
      </c>
      <c r="E264" s="32" t="s">
        <v>17</v>
      </c>
      <c r="F264" s="34" t="s">
        <v>17</v>
      </c>
      <c r="G264" s="34">
        <f t="shared" si="6"/>
        <v>483.84</v>
      </c>
      <c r="H264" s="42" t="s">
        <v>286</v>
      </c>
      <c r="I264" s="34">
        <v>60.48</v>
      </c>
      <c r="J264" s="34">
        <v>8</v>
      </c>
      <c r="K264" s="42" t="s">
        <v>279</v>
      </c>
    </row>
    <row r="265" spans="1:11" s="30" customFormat="1" ht="12.75" x14ac:dyDescent="0.2">
      <c r="A265" s="54" t="s">
        <v>287</v>
      </c>
      <c r="B265" s="32" t="s">
        <v>17</v>
      </c>
      <c r="C265" s="32" t="s">
        <v>17</v>
      </c>
      <c r="D265" s="32" t="s">
        <v>17</v>
      </c>
      <c r="E265" s="32" t="s">
        <v>17</v>
      </c>
      <c r="F265" s="34" t="s">
        <v>17</v>
      </c>
      <c r="G265" s="34">
        <f t="shared" si="6"/>
        <v>14.76</v>
      </c>
      <c r="H265" s="42" t="s">
        <v>288</v>
      </c>
      <c r="I265" s="34">
        <v>2.46</v>
      </c>
      <c r="J265" s="34">
        <v>6</v>
      </c>
      <c r="K265" s="42" t="s">
        <v>279</v>
      </c>
    </row>
    <row r="266" spans="1:11" s="30" customFormat="1" ht="12.75" x14ac:dyDescent="0.2">
      <c r="A266" s="40" t="s">
        <v>198</v>
      </c>
      <c r="B266" s="32" t="s">
        <v>17</v>
      </c>
      <c r="C266" s="32" t="s">
        <v>17</v>
      </c>
      <c r="D266" s="32" t="s">
        <v>17</v>
      </c>
      <c r="E266" s="32" t="s">
        <v>17</v>
      </c>
      <c r="F266" s="34" t="s">
        <v>17</v>
      </c>
      <c r="G266" s="34">
        <f t="shared" si="6"/>
        <v>620</v>
      </c>
      <c r="H266" s="42" t="s">
        <v>282</v>
      </c>
      <c r="I266" s="34">
        <v>0.2</v>
      </c>
      <c r="J266" s="34">
        <v>3100</v>
      </c>
      <c r="K266" s="42" t="s">
        <v>279</v>
      </c>
    </row>
    <row r="267" spans="1:11" s="30" customFormat="1" ht="12.75" x14ac:dyDescent="0.2">
      <c r="A267" s="40" t="s">
        <v>289</v>
      </c>
      <c r="B267" s="32" t="s">
        <v>17</v>
      </c>
      <c r="C267" s="32" t="s">
        <v>17</v>
      </c>
      <c r="D267" s="32" t="s">
        <v>17</v>
      </c>
      <c r="E267" s="32" t="s">
        <v>17</v>
      </c>
      <c r="F267" s="34" t="s">
        <v>17</v>
      </c>
      <c r="G267" s="34">
        <f t="shared" si="6"/>
        <v>41.18</v>
      </c>
      <c r="H267" s="42" t="s">
        <v>282</v>
      </c>
      <c r="I267" s="34">
        <v>2.7E-2</v>
      </c>
      <c r="J267" s="34">
        <v>1525</v>
      </c>
      <c r="K267" s="42" t="s">
        <v>279</v>
      </c>
    </row>
    <row r="268" spans="1:11" s="30" customFormat="1" ht="12.75" x14ac:dyDescent="0.2">
      <c r="A268" s="40" t="s">
        <v>290</v>
      </c>
      <c r="B268" s="32" t="s">
        <v>17</v>
      </c>
      <c r="C268" s="32" t="s">
        <v>17</v>
      </c>
      <c r="D268" s="32" t="s">
        <v>17</v>
      </c>
      <c r="E268" s="32" t="s">
        <v>17</v>
      </c>
      <c r="F268" s="34" t="s">
        <v>17</v>
      </c>
      <c r="G268" s="34">
        <f t="shared" si="6"/>
        <v>320</v>
      </c>
      <c r="H268" s="42" t="s">
        <v>282</v>
      </c>
      <c r="I268" s="34">
        <v>0.04</v>
      </c>
      <c r="J268" s="34">
        <v>8000</v>
      </c>
      <c r="K268" s="42" t="s">
        <v>279</v>
      </c>
    </row>
    <row r="269" spans="1:11" s="30" customFormat="1" ht="12.75" x14ac:dyDescent="0.2">
      <c r="A269" s="40" t="s">
        <v>291</v>
      </c>
      <c r="B269" s="32" t="s">
        <v>17</v>
      </c>
      <c r="C269" s="32" t="s">
        <v>17</v>
      </c>
      <c r="D269" s="32" t="s">
        <v>17</v>
      </c>
      <c r="E269" s="32" t="s">
        <v>17</v>
      </c>
      <c r="F269" s="34" t="s">
        <v>17</v>
      </c>
      <c r="G269" s="34">
        <f t="shared" si="6"/>
        <v>450</v>
      </c>
      <c r="H269" s="42" t="s">
        <v>282</v>
      </c>
      <c r="I269" s="34">
        <v>0.09</v>
      </c>
      <c r="J269" s="34">
        <v>5000</v>
      </c>
      <c r="K269" s="42" t="s">
        <v>279</v>
      </c>
    </row>
    <row r="270" spans="1:11" s="30" customFormat="1" ht="12.75" x14ac:dyDescent="0.2">
      <c r="A270" s="54" t="s">
        <v>292</v>
      </c>
      <c r="B270" s="32" t="s">
        <v>17</v>
      </c>
      <c r="C270" s="32" t="s">
        <v>17</v>
      </c>
      <c r="D270" s="32" t="s">
        <v>17</v>
      </c>
      <c r="E270" s="32" t="s">
        <v>17</v>
      </c>
      <c r="F270" s="34" t="s">
        <v>17</v>
      </c>
      <c r="G270" s="34">
        <f t="shared" si="6"/>
        <v>36.75</v>
      </c>
      <c r="H270" s="42" t="s">
        <v>293</v>
      </c>
      <c r="I270" s="34">
        <v>0.05</v>
      </c>
      <c r="J270" s="34">
        <v>735</v>
      </c>
      <c r="K270" s="42" t="s">
        <v>294</v>
      </c>
    </row>
    <row r="271" spans="1:11" s="30" customFormat="1" ht="12.75" x14ac:dyDescent="0.2">
      <c r="A271" s="54" t="s">
        <v>295</v>
      </c>
      <c r="B271" s="32" t="s">
        <v>17</v>
      </c>
      <c r="C271" s="32" t="s">
        <v>17</v>
      </c>
      <c r="D271" s="32" t="s">
        <v>17</v>
      </c>
      <c r="E271" s="32" t="s">
        <v>17</v>
      </c>
      <c r="F271" s="34" t="s">
        <v>17</v>
      </c>
      <c r="G271" s="34">
        <f t="shared" si="6"/>
        <v>469.2</v>
      </c>
      <c r="H271" s="42" t="s">
        <v>278</v>
      </c>
      <c r="I271" s="34">
        <v>3.91</v>
      </c>
      <c r="J271" s="34">
        <v>120</v>
      </c>
      <c r="K271" s="42" t="s">
        <v>294</v>
      </c>
    </row>
    <row r="272" spans="1:11" s="30" customFormat="1" ht="12.75" x14ac:dyDescent="0.2">
      <c r="A272" s="54" t="s">
        <v>285</v>
      </c>
      <c r="B272" s="32" t="s">
        <v>17</v>
      </c>
      <c r="C272" s="32" t="s">
        <v>17</v>
      </c>
      <c r="D272" s="32" t="s">
        <v>17</v>
      </c>
      <c r="E272" s="32" t="s">
        <v>17</v>
      </c>
      <c r="F272" s="34" t="s">
        <v>17</v>
      </c>
      <c r="G272" s="34">
        <f t="shared" si="6"/>
        <v>241.72</v>
      </c>
      <c r="H272" s="42" t="s">
        <v>286</v>
      </c>
      <c r="I272" s="34">
        <v>60.43</v>
      </c>
      <c r="J272" s="34">
        <v>4</v>
      </c>
      <c r="K272" s="42" t="s">
        <v>294</v>
      </c>
    </row>
    <row r="273" spans="1:11" s="30" customFormat="1" ht="12.75" x14ac:dyDescent="0.2">
      <c r="A273" s="54" t="s">
        <v>198</v>
      </c>
      <c r="B273" s="32" t="s">
        <v>17</v>
      </c>
      <c r="C273" s="32" t="s">
        <v>17</v>
      </c>
      <c r="D273" s="32" t="s">
        <v>17</v>
      </c>
      <c r="E273" s="32" t="s">
        <v>17</v>
      </c>
      <c r="F273" s="34" t="s">
        <v>17</v>
      </c>
      <c r="G273" s="34">
        <f t="shared" si="6"/>
        <v>40</v>
      </c>
      <c r="H273" s="42" t="s">
        <v>288</v>
      </c>
      <c r="I273" s="34">
        <v>0.04</v>
      </c>
      <c r="J273" s="34">
        <v>1000</v>
      </c>
      <c r="K273" s="42" t="s">
        <v>294</v>
      </c>
    </row>
    <row r="274" spans="1:11" s="30" customFormat="1" ht="12.75" x14ac:dyDescent="0.2">
      <c r="A274" s="54" t="s">
        <v>296</v>
      </c>
      <c r="B274" s="32" t="s">
        <v>17</v>
      </c>
      <c r="C274" s="32" t="s">
        <v>17</v>
      </c>
      <c r="D274" s="32" t="s">
        <v>17</v>
      </c>
      <c r="E274" s="32" t="s">
        <v>17</v>
      </c>
      <c r="F274" s="34" t="s">
        <v>17</v>
      </c>
      <c r="G274" s="34">
        <f t="shared" si="6"/>
        <v>173.2</v>
      </c>
      <c r="H274" s="42" t="s">
        <v>282</v>
      </c>
      <c r="I274" s="34">
        <v>4.3299999999999998E-2</v>
      </c>
      <c r="J274" s="34">
        <v>4000</v>
      </c>
      <c r="K274" s="42" t="s">
        <v>294</v>
      </c>
    </row>
    <row r="275" spans="1:11" s="30" customFormat="1" ht="12.75" x14ac:dyDescent="0.2">
      <c r="A275" s="54" t="s">
        <v>285</v>
      </c>
      <c r="B275" s="32" t="s">
        <v>17</v>
      </c>
      <c r="C275" s="32" t="s">
        <v>17</v>
      </c>
      <c r="D275" s="32" t="s">
        <v>17</v>
      </c>
      <c r="E275" s="32" t="s">
        <v>17</v>
      </c>
      <c r="F275" s="34" t="s">
        <v>17</v>
      </c>
      <c r="G275" s="34">
        <f t="shared" si="6"/>
        <v>60.3</v>
      </c>
      <c r="H275" s="42" t="s">
        <v>297</v>
      </c>
      <c r="I275" s="34">
        <v>60.3</v>
      </c>
      <c r="J275" s="34">
        <v>1</v>
      </c>
      <c r="K275" s="42" t="s">
        <v>294</v>
      </c>
    </row>
    <row r="276" spans="1:11" s="30" customFormat="1" ht="12.75" x14ac:dyDescent="0.2">
      <c r="A276" s="54" t="s">
        <v>292</v>
      </c>
      <c r="B276" s="32" t="s">
        <v>17</v>
      </c>
      <c r="C276" s="32" t="s">
        <v>17</v>
      </c>
      <c r="D276" s="32" t="s">
        <v>17</v>
      </c>
      <c r="E276" s="32" t="s">
        <v>17</v>
      </c>
      <c r="F276" s="34" t="s">
        <v>17</v>
      </c>
      <c r="G276" s="34">
        <f t="shared" si="6"/>
        <v>50.6</v>
      </c>
      <c r="H276" s="42" t="s">
        <v>293</v>
      </c>
      <c r="I276" s="34">
        <v>5.0599999999999999E-2</v>
      </c>
      <c r="J276" s="34">
        <v>1000</v>
      </c>
      <c r="K276" s="42" t="s">
        <v>298</v>
      </c>
    </row>
    <row r="277" spans="1:11" s="30" customFormat="1" ht="12.75" x14ac:dyDescent="0.2">
      <c r="A277" s="54" t="s">
        <v>285</v>
      </c>
      <c r="B277" s="32" t="s">
        <v>17</v>
      </c>
      <c r="C277" s="32" t="s">
        <v>17</v>
      </c>
      <c r="D277" s="32" t="s">
        <v>17</v>
      </c>
      <c r="E277" s="32" t="s">
        <v>17</v>
      </c>
      <c r="F277" s="34" t="s">
        <v>17</v>
      </c>
      <c r="G277" s="34">
        <f t="shared" si="6"/>
        <v>301.8</v>
      </c>
      <c r="H277" s="42" t="s">
        <v>286</v>
      </c>
      <c r="I277" s="34">
        <v>60.36</v>
      </c>
      <c r="J277" s="34">
        <v>5</v>
      </c>
      <c r="K277" s="42" t="s">
        <v>298</v>
      </c>
    </row>
    <row r="278" spans="1:11" s="30" customFormat="1" ht="12.75" x14ac:dyDescent="0.2">
      <c r="A278" s="54" t="s">
        <v>299</v>
      </c>
      <c r="B278" s="32" t="s">
        <v>17</v>
      </c>
      <c r="C278" s="32" t="s">
        <v>17</v>
      </c>
      <c r="D278" s="32" t="s">
        <v>17</v>
      </c>
      <c r="E278" s="32" t="s">
        <v>17</v>
      </c>
      <c r="F278" s="34" t="s">
        <v>17</v>
      </c>
      <c r="G278" s="34">
        <f t="shared" si="6"/>
        <v>89</v>
      </c>
      <c r="H278" s="42" t="s">
        <v>300</v>
      </c>
      <c r="I278" s="34">
        <v>8.8999999999999996E-2</v>
      </c>
      <c r="J278" s="34">
        <v>1000</v>
      </c>
      <c r="K278" s="42" t="s">
        <v>298</v>
      </c>
    </row>
    <row r="279" spans="1:11" s="30" customFormat="1" ht="12.75" x14ac:dyDescent="0.2">
      <c r="A279" s="54" t="s">
        <v>301</v>
      </c>
      <c r="B279" s="32" t="s">
        <v>17</v>
      </c>
      <c r="C279" s="32" t="s">
        <v>17</v>
      </c>
      <c r="D279" s="32" t="s">
        <v>17</v>
      </c>
      <c r="E279" s="32" t="s">
        <v>17</v>
      </c>
      <c r="F279" s="34" t="s">
        <v>17</v>
      </c>
      <c r="G279" s="34">
        <f t="shared" si="6"/>
        <v>3</v>
      </c>
      <c r="H279" s="42" t="s">
        <v>282</v>
      </c>
      <c r="I279" s="34">
        <v>0.01</v>
      </c>
      <c r="J279" s="34">
        <v>300</v>
      </c>
      <c r="K279" s="42" t="s">
        <v>298</v>
      </c>
    </row>
    <row r="280" spans="1:11" s="30" customFormat="1" ht="12.75" x14ac:dyDescent="0.2">
      <c r="A280" s="54" t="s">
        <v>302</v>
      </c>
      <c r="B280" s="32" t="s">
        <v>17</v>
      </c>
      <c r="C280" s="32" t="s">
        <v>17</v>
      </c>
      <c r="D280" s="32" t="s">
        <v>17</v>
      </c>
      <c r="E280" s="32" t="s">
        <v>17</v>
      </c>
      <c r="F280" s="34" t="s">
        <v>17</v>
      </c>
      <c r="G280" s="34">
        <f t="shared" si="6"/>
        <v>109.2</v>
      </c>
      <c r="H280" s="42" t="s">
        <v>282</v>
      </c>
      <c r="I280" s="34">
        <v>0.72799999999999998</v>
      </c>
      <c r="J280" s="34">
        <v>150</v>
      </c>
      <c r="K280" s="42" t="s">
        <v>298</v>
      </c>
    </row>
    <row r="281" spans="1:11" s="30" customFormat="1" ht="12.75" x14ac:dyDescent="0.2">
      <c r="A281" s="54" t="s">
        <v>303</v>
      </c>
      <c r="B281" s="32" t="s">
        <v>17</v>
      </c>
      <c r="C281" s="32" t="s">
        <v>17</v>
      </c>
      <c r="D281" s="32" t="s">
        <v>17</v>
      </c>
      <c r="E281" s="32" t="s">
        <v>17</v>
      </c>
      <c r="F281" s="34" t="s">
        <v>17</v>
      </c>
      <c r="G281" s="34">
        <f t="shared" si="6"/>
        <v>75.599999999999994</v>
      </c>
      <c r="H281" s="42" t="s">
        <v>282</v>
      </c>
      <c r="I281" s="34">
        <v>0.84</v>
      </c>
      <c r="J281" s="34">
        <v>90</v>
      </c>
      <c r="K281" s="42" t="s">
        <v>298</v>
      </c>
    </row>
    <row r="282" spans="1:11" s="30" customFormat="1" ht="12.75" x14ac:dyDescent="0.2">
      <c r="A282" s="54" t="s">
        <v>304</v>
      </c>
      <c r="B282" s="32" t="s">
        <v>17</v>
      </c>
      <c r="C282" s="32" t="s">
        <v>17</v>
      </c>
      <c r="D282" s="32" t="s">
        <v>17</v>
      </c>
      <c r="E282" s="32" t="s">
        <v>17</v>
      </c>
      <c r="F282" s="34" t="s">
        <v>17</v>
      </c>
      <c r="G282" s="34">
        <f t="shared" si="6"/>
        <v>883.25</v>
      </c>
      <c r="H282" s="42" t="s">
        <v>284</v>
      </c>
      <c r="I282" s="34">
        <v>2.5000000000000001E-2</v>
      </c>
      <c r="J282" s="34">
        <v>35330</v>
      </c>
      <c r="K282" s="42" t="s">
        <v>298</v>
      </c>
    </row>
    <row r="283" spans="1:11" s="30" customFormat="1" ht="12.75" x14ac:dyDescent="0.2">
      <c r="A283" s="54" t="s">
        <v>285</v>
      </c>
      <c r="B283" s="32" t="s">
        <v>17</v>
      </c>
      <c r="C283" s="32" t="s">
        <v>17</v>
      </c>
      <c r="D283" s="32" t="s">
        <v>17</v>
      </c>
      <c r="E283" s="32" t="s">
        <v>17</v>
      </c>
      <c r="F283" s="34" t="s">
        <v>17</v>
      </c>
      <c r="G283" s="34">
        <f t="shared" si="6"/>
        <v>60.28</v>
      </c>
      <c r="H283" s="42" t="s">
        <v>297</v>
      </c>
      <c r="I283" s="34">
        <v>60.28</v>
      </c>
      <c r="J283" s="34">
        <v>1</v>
      </c>
      <c r="K283" s="42" t="s">
        <v>298</v>
      </c>
    </row>
    <row r="284" spans="1:11" s="30" customFormat="1" ht="12.75" x14ac:dyDescent="0.2">
      <c r="A284" s="54" t="s">
        <v>250</v>
      </c>
      <c r="B284" s="32" t="s">
        <v>17</v>
      </c>
      <c r="C284" s="32" t="s">
        <v>17</v>
      </c>
      <c r="D284" s="32" t="s">
        <v>17</v>
      </c>
      <c r="E284" s="32" t="s">
        <v>17</v>
      </c>
      <c r="F284" s="34" t="s">
        <v>17</v>
      </c>
      <c r="G284" s="34">
        <f t="shared" si="6"/>
        <v>110</v>
      </c>
      <c r="H284" s="42" t="s">
        <v>305</v>
      </c>
      <c r="I284" s="34">
        <v>5.5E-2</v>
      </c>
      <c r="J284" s="34">
        <v>2000</v>
      </c>
      <c r="K284" s="42" t="s">
        <v>298</v>
      </c>
    </row>
    <row r="285" spans="1:11" s="30" customFormat="1" ht="12.75" x14ac:dyDescent="0.2">
      <c r="A285" s="54" t="s">
        <v>306</v>
      </c>
      <c r="B285" s="32" t="s">
        <v>17</v>
      </c>
      <c r="C285" s="32" t="s">
        <v>17</v>
      </c>
      <c r="D285" s="32" t="s">
        <v>17</v>
      </c>
      <c r="E285" s="32" t="s">
        <v>17</v>
      </c>
      <c r="F285" s="34" t="s">
        <v>17</v>
      </c>
      <c r="G285" s="34">
        <f t="shared" si="6"/>
        <v>35.42</v>
      </c>
      <c r="H285" s="42" t="s">
        <v>293</v>
      </c>
      <c r="I285" s="34">
        <v>5.0599999999999999E-2</v>
      </c>
      <c r="J285" s="34">
        <v>700</v>
      </c>
      <c r="K285" s="42" t="s">
        <v>307</v>
      </c>
    </row>
    <row r="286" spans="1:11" s="30" customFormat="1" ht="12.75" x14ac:dyDescent="0.2">
      <c r="A286" s="54" t="s">
        <v>308</v>
      </c>
      <c r="B286" s="32" t="s">
        <v>17</v>
      </c>
      <c r="C286" s="32" t="s">
        <v>17</v>
      </c>
      <c r="D286" s="32" t="s">
        <v>17</v>
      </c>
      <c r="E286" s="32" t="s">
        <v>17</v>
      </c>
      <c r="F286" s="34" t="s">
        <v>17</v>
      </c>
      <c r="G286" s="34">
        <f t="shared" si="6"/>
        <v>690.71</v>
      </c>
      <c r="H286" s="42" t="s">
        <v>278</v>
      </c>
      <c r="I286" s="34">
        <v>4.0629999999999997</v>
      </c>
      <c r="J286" s="34">
        <v>170</v>
      </c>
      <c r="K286" s="42" t="s">
        <v>307</v>
      </c>
    </row>
    <row r="287" spans="1:11" s="30" customFormat="1" ht="12.75" x14ac:dyDescent="0.2">
      <c r="A287" s="54" t="s">
        <v>309</v>
      </c>
      <c r="B287" s="32" t="s">
        <v>17</v>
      </c>
      <c r="C287" s="32" t="s">
        <v>17</v>
      </c>
      <c r="D287" s="32" t="s">
        <v>17</v>
      </c>
      <c r="E287" s="32" t="s">
        <v>17</v>
      </c>
      <c r="F287" s="34" t="s">
        <v>17</v>
      </c>
      <c r="G287" s="34">
        <f t="shared" si="6"/>
        <v>33.299999999999997</v>
      </c>
      <c r="H287" s="42" t="s">
        <v>281</v>
      </c>
      <c r="I287" s="34">
        <v>0.111</v>
      </c>
      <c r="J287" s="34">
        <v>300</v>
      </c>
      <c r="K287" s="42" t="s">
        <v>307</v>
      </c>
    </row>
    <row r="288" spans="1:11" s="30" customFormat="1" ht="12.75" x14ac:dyDescent="0.2">
      <c r="A288" s="54" t="s">
        <v>285</v>
      </c>
      <c r="B288" s="32" t="s">
        <v>17</v>
      </c>
      <c r="C288" s="32" t="s">
        <v>17</v>
      </c>
      <c r="D288" s="32" t="s">
        <v>17</v>
      </c>
      <c r="E288" s="32" t="s">
        <v>17</v>
      </c>
      <c r="F288" s="34" t="s">
        <v>17</v>
      </c>
      <c r="G288" s="34">
        <f t="shared" si="6"/>
        <v>181.29</v>
      </c>
      <c r="H288" s="42" t="s">
        <v>286</v>
      </c>
      <c r="I288" s="34">
        <v>60.43</v>
      </c>
      <c r="J288" s="34">
        <v>3</v>
      </c>
      <c r="K288" s="42" t="s">
        <v>307</v>
      </c>
    </row>
    <row r="289" spans="1:11" s="30" customFormat="1" ht="12.75" x14ac:dyDescent="0.2">
      <c r="A289" s="54" t="s">
        <v>310</v>
      </c>
      <c r="B289" s="32" t="s">
        <v>17</v>
      </c>
      <c r="C289" s="32" t="s">
        <v>17</v>
      </c>
      <c r="D289" s="32" t="s">
        <v>17</v>
      </c>
      <c r="E289" s="32" t="s">
        <v>17</v>
      </c>
      <c r="F289" s="34" t="s">
        <v>17</v>
      </c>
      <c r="G289" s="34">
        <f t="shared" si="6"/>
        <v>29.9</v>
      </c>
      <c r="H289" s="42" t="s">
        <v>311</v>
      </c>
      <c r="I289" s="34">
        <v>2.99</v>
      </c>
      <c r="J289" s="34">
        <v>10</v>
      </c>
      <c r="K289" s="42" t="s">
        <v>307</v>
      </c>
    </row>
    <row r="290" spans="1:11" s="30" customFormat="1" ht="12.75" x14ac:dyDescent="0.2">
      <c r="A290" s="54" t="s">
        <v>312</v>
      </c>
      <c r="B290" s="32" t="s">
        <v>17</v>
      </c>
      <c r="C290" s="32" t="s">
        <v>17</v>
      </c>
      <c r="D290" s="32" t="s">
        <v>17</v>
      </c>
      <c r="E290" s="32" t="s">
        <v>17</v>
      </c>
      <c r="F290" s="34" t="s">
        <v>17</v>
      </c>
      <c r="G290" s="34">
        <f t="shared" si="6"/>
        <v>259.60000000000002</v>
      </c>
      <c r="H290" s="42" t="s">
        <v>288</v>
      </c>
      <c r="I290" s="34">
        <v>4.7199999999999999E-2</v>
      </c>
      <c r="J290" s="34">
        <v>5500</v>
      </c>
      <c r="K290" s="42" t="s">
        <v>307</v>
      </c>
    </row>
    <row r="291" spans="1:11" s="30" customFormat="1" ht="12.75" x14ac:dyDescent="0.2">
      <c r="A291" s="54" t="s">
        <v>312</v>
      </c>
      <c r="B291" s="32" t="s">
        <v>17</v>
      </c>
      <c r="C291" s="32" t="s">
        <v>17</v>
      </c>
      <c r="D291" s="32" t="s">
        <v>17</v>
      </c>
      <c r="E291" s="32" t="s">
        <v>17</v>
      </c>
      <c r="F291" s="34" t="s">
        <v>17</v>
      </c>
      <c r="G291" s="34">
        <f t="shared" si="6"/>
        <v>116.48</v>
      </c>
      <c r="H291" s="42" t="s">
        <v>282</v>
      </c>
      <c r="I291" s="34">
        <v>2.912E-2</v>
      </c>
      <c r="J291" s="34">
        <v>4000</v>
      </c>
      <c r="K291" s="42" t="s">
        <v>307</v>
      </c>
    </row>
    <row r="292" spans="1:11" s="30" customFormat="1" ht="12.75" x14ac:dyDescent="0.2">
      <c r="A292" s="54" t="s">
        <v>250</v>
      </c>
      <c r="B292" s="32" t="s">
        <v>17</v>
      </c>
      <c r="C292" s="32" t="s">
        <v>17</v>
      </c>
      <c r="D292" s="32" t="s">
        <v>17</v>
      </c>
      <c r="E292" s="32" t="s">
        <v>17</v>
      </c>
      <c r="F292" s="34" t="s">
        <v>17</v>
      </c>
      <c r="G292" s="34">
        <f t="shared" si="6"/>
        <v>27.3</v>
      </c>
      <c r="H292" s="42" t="s">
        <v>282</v>
      </c>
      <c r="I292" s="34">
        <v>2.7300000000000001E-2</v>
      </c>
      <c r="J292" s="34">
        <v>1000</v>
      </c>
      <c r="K292" s="42" t="s">
        <v>307</v>
      </c>
    </row>
    <row r="293" spans="1:11" s="30" customFormat="1" ht="12.75" x14ac:dyDescent="0.2">
      <c r="A293" s="54" t="s">
        <v>313</v>
      </c>
      <c r="B293" s="32" t="s">
        <v>17</v>
      </c>
      <c r="C293" s="32" t="s">
        <v>17</v>
      </c>
      <c r="D293" s="32" t="s">
        <v>17</v>
      </c>
      <c r="E293" s="32" t="s">
        <v>17</v>
      </c>
      <c r="F293" s="34" t="s">
        <v>17</v>
      </c>
      <c r="G293" s="34">
        <f t="shared" si="6"/>
        <v>49.28</v>
      </c>
      <c r="H293" s="42" t="s">
        <v>282</v>
      </c>
      <c r="I293" s="34">
        <v>2.24E-2</v>
      </c>
      <c r="J293" s="34">
        <v>2200</v>
      </c>
      <c r="K293" s="42" t="s">
        <v>307</v>
      </c>
    </row>
    <row r="294" spans="1:11" s="30" customFormat="1" ht="12.75" x14ac:dyDescent="0.2">
      <c r="A294" s="54" t="s">
        <v>314</v>
      </c>
      <c r="B294" s="32" t="s">
        <v>17</v>
      </c>
      <c r="C294" s="32" t="s">
        <v>17</v>
      </c>
      <c r="D294" s="32" t="s">
        <v>17</v>
      </c>
      <c r="E294" s="32" t="s">
        <v>17</v>
      </c>
      <c r="F294" s="34" t="s">
        <v>17</v>
      </c>
      <c r="G294" s="34">
        <f t="shared" si="6"/>
        <v>36</v>
      </c>
      <c r="H294" s="42" t="s">
        <v>282</v>
      </c>
      <c r="I294" s="34">
        <v>0.72</v>
      </c>
      <c r="J294" s="34">
        <v>50</v>
      </c>
      <c r="K294" s="42" t="s">
        <v>307</v>
      </c>
    </row>
    <row r="295" spans="1:11" s="30" customFormat="1" ht="12.75" x14ac:dyDescent="0.2">
      <c r="A295" s="54" t="s">
        <v>315</v>
      </c>
      <c r="B295" s="32" t="s">
        <v>17</v>
      </c>
      <c r="C295" s="32" t="s">
        <v>17</v>
      </c>
      <c r="D295" s="32" t="s">
        <v>17</v>
      </c>
      <c r="E295" s="32" t="s">
        <v>17</v>
      </c>
      <c r="F295" s="34" t="s">
        <v>17</v>
      </c>
      <c r="G295" s="34">
        <f t="shared" si="6"/>
        <v>571.20000000000005</v>
      </c>
      <c r="H295" s="42" t="s">
        <v>300</v>
      </c>
      <c r="I295" s="34">
        <v>0.57120000000000004</v>
      </c>
      <c r="J295" s="34">
        <v>1000</v>
      </c>
      <c r="K295" s="42" t="s">
        <v>307</v>
      </c>
    </row>
    <row r="296" spans="1:11" s="30" customFormat="1" ht="12.75" x14ac:dyDescent="0.2">
      <c r="A296" s="54" t="s">
        <v>313</v>
      </c>
      <c r="B296" s="32" t="s">
        <v>17</v>
      </c>
      <c r="C296" s="32" t="s">
        <v>17</v>
      </c>
      <c r="D296" s="32" t="s">
        <v>17</v>
      </c>
      <c r="E296" s="32" t="s">
        <v>17</v>
      </c>
      <c r="F296" s="34" t="s">
        <v>17</v>
      </c>
      <c r="G296" s="34">
        <f t="shared" si="6"/>
        <v>21.02</v>
      </c>
      <c r="H296" s="42" t="s">
        <v>284</v>
      </c>
      <c r="I296" s="34">
        <v>4.6699999999999998E-2</v>
      </c>
      <c r="J296" s="34">
        <v>450</v>
      </c>
      <c r="K296" s="42" t="s">
        <v>307</v>
      </c>
    </row>
    <row r="297" spans="1:11" s="30" customFormat="1" ht="12.75" x14ac:dyDescent="0.2">
      <c r="A297" s="54" t="s">
        <v>291</v>
      </c>
      <c r="B297" s="32" t="s">
        <v>17</v>
      </c>
      <c r="C297" s="32" t="s">
        <v>17</v>
      </c>
      <c r="D297" s="32" t="s">
        <v>17</v>
      </c>
      <c r="E297" s="32" t="s">
        <v>17</v>
      </c>
      <c r="F297" s="34" t="s">
        <v>17</v>
      </c>
      <c r="G297" s="34">
        <f t="shared" si="6"/>
        <v>24.6</v>
      </c>
      <c r="H297" s="42" t="s">
        <v>284</v>
      </c>
      <c r="I297" s="34">
        <v>1.6400000000000001E-2</v>
      </c>
      <c r="J297" s="34">
        <v>1500</v>
      </c>
      <c r="K297" s="42" t="s">
        <v>307</v>
      </c>
    </row>
    <row r="298" spans="1:11" s="30" customFormat="1" ht="12.75" x14ac:dyDescent="0.2">
      <c r="A298" s="54" t="s">
        <v>316</v>
      </c>
      <c r="B298" s="32" t="s">
        <v>17</v>
      </c>
      <c r="C298" s="32" t="s">
        <v>17</v>
      </c>
      <c r="D298" s="32" t="s">
        <v>17</v>
      </c>
      <c r="E298" s="32" t="s">
        <v>17</v>
      </c>
      <c r="F298" s="34" t="s">
        <v>17</v>
      </c>
      <c r="G298" s="34">
        <f t="shared" si="6"/>
        <v>44.8</v>
      </c>
      <c r="H298" s="42" t="s">
        <v>317</v>
      </c>
      <c r="I298" s="34">
        <v>4.48E-2</v>
      </c>
      <c r="J298" s="34">
        <v>1000</v>
      </c>
      <c r="K298" s="42" t="s">
        <v>307</v>
      </c>
    </row>
    <row r="299" spans="1:11" s="30" customFormat="1" ht="12.75" x14ac:dyDescent="0.2">
      <c r="A299" s="54" t="s">
        <v>285</v>
      </c>
      <c r="B299" s="32" t="s">
        <v>17</v>
      </c>
      <c r="C299" s="32" t="s">
        <v>17</v>
      </c>
      <c r="D299" s="32" t="s">
        <v>17</v>
      </c>
      <c r="E299" s="32" t="s">
        <v>17</v>
      </c>
      <c r="F299" s="34" t="s">
        <v>17</v>
      </c>
      <c r="G299" s="34">
        <f t="shared" si="6"/>
        <v>60.3</v>
      </c>
      <c r="H299" s="42" t="s">
        <v>297</v>
      </c>
      <c r="I299" s="34">
        <v>60.3</v>
      </c>
      <c r="J299" s="34">
        <v>1</v>
      </c>
      <c r="K299" s="42" t="s">
        <v>307</v>
      </c>
    </row>
    <row r="300" spans="1:11" s="30" customFormat="1" ht="12.75" x14ac:dyDescent="0.2">
      <c r="A300" s="54" t="s">
        <v>250</v>
      </c>
      <c r="B300" s="32" t="s">
        <v>17</v>
      </c>
      <c r="C300" s="32" t="s">
        <v>17</v>
      </c>
      <c r="D300" s="32" t="s">
        <v>17</v>
      </c>
      <c r="E300" s="32" t="s">
        <v>17</v>
      </c>
      <c r="F300" s="34" t="s">
        <v>17</v>
      </c>
      <c r="G300" s="34">
        <f t="shared" si="6"/>
        <v>30.78</v>
      </c>
      <c r="H300" s="42" t="s">
        <v>112</v>
      </c>
      <c r="I300" s="34">
        <v>2.7E-2</v>
      </c>
      <c r="J300" s="34">
        <v>1140</v>
      </c>
      <c r="K300" s="42" t="s">
        <v>307</v>
      </c>
    </row>
    <row r="301" spans="1:11" s="30" customFormat="1" ht="12.75" x14ac:dyDescent="0.2">
      <c r="A301" s="54" t="s">
        <v>318</v>
      </c>
      <c r="B301" s="32" t="s">
        <v>17</v>
      </c>
      <c r="C301" s="32" t="s">
        <v>17</v>
      </c>
      <c r="D301" s="32" t="s">
        <v>17</v>
      </c>
      <c r="E301" s="32" t="s">
        <v>17</v>
      </c>
      <c r="F301" s="34" t="s">
        <v>17</v>
      </c>
      <c r="G301" s="34">
        <f t="shared" si="6"/>
        <v>12.91</v>
      </c>
      <c r="H301" s="42" t="s">
        <v>112</v>
      </c>
      <c r="I301" s="34">
        <v>2.5819999999999999</v>
      </c>
      <c r="J301" s="34">
        <v>5</v>
      </c>
      <c r="K301" s="42" t="s">
        <v>307</v>
      </c>
    </row>
    <row r="302" spans="1:11" s="30" customFormat="1" ht="25.5" x14ac:dyDescent="0.2">
      <c r="A302" s="54" t="s">
        <v>292</v>
      </c>
      <c r="B302" s="32" t="s">
        <v>17</v>
      </c>
      <c r="C302" s="32" t="s">
        <v>17</v>
      </c>
      <c r="D302" s="32" t="s">
        <v>17</v>
      </c>
      <c r="E302" s="32" t="s">
        <v>17</v>
      </c>
      <c r="F302" s="34" t="s">
        <v>17</v>
      </c>
      <c r="G302" s="34">
        <f t="shared" si="6"/>
        <v>21</v>
      </c>
      <c r="H302" s="42" t="s">
        <v>293</v>
      </c>
      <c r="I302" s="34">
        <v>0.05</v>
      </c>
      <c r="J302" s="34">
        <v>420</v>
      </c>
      <c r="K302" s="42" t="s">
        <v>319</v>
      </c>
    </row>
    <row r="303" spans="1:11" s="30" customFormat="1" ht="25.5" x14ac:dyDescent="0.2">
      <c r="A303" s="54" t="s">
        <v>320</v>
      </c>
      <c r="B303" s="32" t="s">
        <v>17</v>
      </c>
      <c r="C303" s="32" t="s">
        <v>17</v>
      </c>
      <c r="D303" s="32" t="s">
        <v>17</v>
      </c>
      <c r="E303" s="32" t="s">
        <v>17</v>
      </c>
      <c r="F303" s="34" t="s">
        <v>17</v>
      </c>
      <c r="G303" s="34">
        <f t="shared" si="6"/>
        <v>206.92</v>
      </c>
      <c r="H303" s="42" t="s">
        <v>278</v>
      </c>
      <c r="I303" s="34">
        <v>4.1383999999999999</v>
      </c>
      <c r="J303" s="34">
        <v>50</v>
      </c>
      <c r="K303" s="42" t="s">
        <v>319</v>
      </c>
    </row>
    <row r="304" spans="1:11" s="30" customFormat="1" ht="25.5" x14ac:dyDescent="0.2">
      <c r="A304" s="54" t="s">
        <v>321</v>
      </c>
      <c r="B304" s="32" t="s">
        <v>17</v>
      </c>
      <c r="C304" s="32" t="s">
        <v>17</v>
      </c>
      <c r="D304" s="32" t="s">
        <v>17</v>
      </c>
      <c r="E304" s="32" t="s">
        <v>17</v>
      </c>
      <c r="F304" s="34" t="s">
        <v>17</v>
      </c>
      <c r="G304" s="34">
        <f t="shared" si="6"/>
        <v>29</v>
      </c>
      <c r="H304" s="42" t="s">
        <v>281</v>
      </c>
      <c r="I304" s="34">
        <v>2.9</v>
      </c>
      <c r="J304" s="34">
        <v>10</v>
      </c>
      <c r="K304" s="42" t="s">
        <v>319</v>
      </c>
    </row>
    <row r="305" spans="1:11" s="30" customFormat="1" ht="25.5" x14ac:dyDescent="0.2">
      <c r="A305" s="54" t="s">
        <v>285</v>
      </c>
      <c r="B305" s="32" t="s">
        <v>17</v>
      </c>
      <c r="C305" s="32" t="s">
        <v>17</v>
      </c>
      <c r="D305" s="32" t="s">
        <v>17</v>
      </c>
      <c r="E305" s="32" t="s">
        <v>17</v>
      </c>
      <c r="F305" s="34" t="s">
        <v>17</v>
      </c>
      <c r="G305" s="34">
        <f t="shared" si="6"/>
        <v>120.86</v>
      </c>
      <c r="H305" s="42" t="s">
        <v>286</v>
      </c>
      <c r="I305" s="34">
        <v>60.43</v>
      </c>
      <c r="J305" s="34">
        <v>2</v>
      </c>
      <c r="K305" s="42" t="s">
        <v>319</v>
      </c>
    </row>
    <row r="306" spans="1:11" s="30" customFormat="1" ht="25.5" x14ac:dyDescent="0.2">
      <c r="A306" s="54" t="s">
        <v>198</v>
      </c>
      <c r="B306" s="32" t="s">
        <v>17</v>
      </c>
      <c r="C306" s="32" t="s">
        <v>17</v>
      </c>
      <c r="D306" s="32" t="s">
        <v>17</v>
      </c>
      <c r="E306" s="32" t="s">
        <v>17</v>
      </c>
      <c r="F306" s="34" t="s">
        <v>17</v>
      </c>
      <c r="G306" s="34">
        <f t="shared" si="6"/>
        <v>11.1</v>
      </c>
      <c r="H306" s="42" t="s">
        <v>282</v>
      </c>
      <c r="I306" s="34">
        <v>1.11E-2</v>
      </c>
      <c r="J306" s="34">
        <v>1000</v>
      </c>
      <c r="K306" s="42" t="s">
        <v>319</v>
      </c>
    </row>
    <row r="307" spans="1:11" s="30" customFormat="1" ht="25.5" x14ac:dyDescent="0.2">
      <c r="A307" s="54" t="s">
        <v>322</v>
      </c>
      <c r="B307" s="32" t="s">
        <v>17</v>
      </c>
      <c r="C307" s="32" t="s">
        <v>17</v>
      </c>
      <c r="D307" s="32" t="s">
        <v>17</v>
      </c>
      <c r="E307" s="32" t="s">
        <v>17</v>
      </c>
      <c r="F307" s="34" t="s">
        <v>17</v>
      </c>
      <c r="G307" s="34">
        <f t="shared" si="6"/>
        <v>21.1</v>
      </c>
      <c r="H307" s="42" t="s">
        <v>282</v>
      </c>
      <c r="I307" s="34">
        <v>2.1100000000000001E-2</v>
      </c>
      <c r="J307" s="34">
        <v>1000</v>
      </c>
      <c r="K307" s="42" t="s">
        <v>319</v>
      </c>
    </row>
    <row r="308" spans="1:11" s="30" customFormat="1" ht="25.5" x14ac:dyDescent="0.2">
      <c r="A308" s="54" t="s">
        <v>296</v>
      </c>
      <c r="B308" s="32" t="s">
        <v>17</v>
      </c>
      <c r="C308" s="32" t="s">
        <v>17</v>
      </c>
      <c r="D308" s="32" t="s">
        <v>17</v>
      </c>
      <c r="E308" s="32" t="s">
        <v>17</v>
      </c>
      <c r="F308" s="34" t="s">
        <v>17</v>
      </c>
      <c r="G308" s="34">
        <f t="shared" si="6"/>
        <v>693</v>
      </c>
      <c r="H308" s="42" t="s">
        <v>282</v>
      </c>
      <c r="I308" s="34">
        <v>4.2000000000000003E-2</v>
      </c>
      <c r="J308" s="34">
        <v>16500</v>
      </c>
      <c r="K308" s="42" t="s">
        <v>319</v>
      </c>
    </row>
    <row r="309" spans="1:11" s="30" customFormat="1" ht="25.5" x14ac:dyDescent="0.2">
      <c r="A309" s="54" t="s">
        <v>323</v>
      </c>
      <c r="B309" s="32" t="s">
        <v>17</v>
      </c>
      <c r="C309" s="32" t="s">
        <v>17</v>
      </c>
      <c r="D309" s="32" t="s">
        <v>17</v>
      </c>
      <c r="E309" s="32" t="s">
        <v>17</v>
      </c>
      <c r="F309" s="34" t="s">
        <v>17</v>
      </c>
      <c r="G309" s="34">
        <f t="shared" si="6"/>
        <v>90.75</v>
      </c>
      <c r="H309" s="42" t="s">
        <v>282</v>
      </c>
      <c r="I309" s="34">
        <v>6.05</v>
      </c>
      <c r="J309" s="34">
        <v>15</v>
      </c>
      <c r="K309" s="42" t="s">
        <v>319</v>
      </c>
    </row>
    <row r="310" spans="1:11" s="30" customFormat="1" ht="25.5" x14ac:dyDescent="0.2">
      <c r="A310" s="54" t="s">
        <v>324</v>
      </c>
      <c r="B310" s="32" t="s">
        <v>17</v>
      </c>
      <c r="C310" s="32" t="s">
        <v>17</v>
      </c>
      <c r="D310" s="32" t="s">
        <v>17</v>
      </c>
      <c r="E310" s="32" t="s">
        <v>17</v>
      </c>
      <c r="F310" s="34" t="s">
        <v>17</v>
      </c>
      <c r="G310" s="34">
        <f t="shared" si="6"/>
        <v>80.599999999999994</v>
      </c>
      <c r="H310" s="42" t="s">
        <v>282</v>
      </c>
      <c r="I310" s="34">
        <v>1.6120000000000001</v>
      </c>
      <c r="J310" s="34">
        <v>50</v>
      </c>
      <c r="K310" s="42" t="s">
        <v>319</v>
      </c>
    </row>
    <row r="311" spans="1:11" s="30" customFormat="1" ht="25.5" x14ac:dyDescent="0.2">
      <c r="A311" s="54" t="s">
        <v>285</v>
      </c>
      <c r="B311" s="32" t="s">
        <v>17</v>
      </c>
      <c r="C311" s="32" t="s">
        <v>17</v>
      </c>
      <c r="D311" s="32" t="s">
        <v>17</v>
      </c>
      <c r="E311" s="32" t="s">
        <v>17</v>
      </c>
      <c r="F311" s="34" t="s">
        <v>17</v>
      </c>
      <c r="G311" s="34">
        <f t="shared" si="6"/>
        <v>60.28</v>
      </c>
      <c r="H311" s="42" t="s">
        <v>297</v>
      </c>
      <c r="I311" s="34">
        <v>60.283999999999999</v>
      </c>
      <c r="J311" s="34">
        <v>1</v>
      </c>
      <c r="K311" s="42" t="s">
        <v>319</v>
      </c>
    </row>
    <row r="312" spans="1:11" s="30" customFormat="1" ht="25.5" x14ac:dyDescent="0.2">
      <c r="A312" s="54" t="s">
        <v>325</v>
      </c>
      <c r="B312" s="32" t="s">
        <v>17</v>
      </c>
      <c r="C312" s="32" t="s">
        <v>17</v>
      </c>
      <c r="D312" s="32" t="s">
        <v>17</v>
      </c>
      <c r="E312" s="32" t="s">
        <v>17</v>
      </c>
      <c r="F312" s="34" t="s">
        <v>17</v>
      </c>
      <c r="G312" s="34">
        <f t="shared" si="6"/>
        <v>150</v>
      </c>
      <c r="H312" s="42" t="s">
        <v>326</v>
      </c>
      <c r="I312" s="34">
        <v>0.05</v>
      </c>
      <c r="J312" s="34">
        <v>3000</v>
      </c>
      <c r="K312" s="42" t="s">
        <v>319</v>
      </c>
    </row>
    <row r="313" spans="1:11" s="30" customFormat="1" ht="12.75" x14ac:dyDescent="0.2">
      <c r="A313" s="54" t="s">
        <v>327</v>
      </c>
      <c r="B313" s="32" t="s">
        <v>17</v>
      </c>
      <c r="C313" s="32" t="s">
        <v>17</v>
      </c>
      <c r="D313" s="32" t="s">
        <v>17</v>
      </c>
      <c r="E313" s="32" t="s">
        <v>17</v>
      </c>
      <c r="F313" s="34" t="s">
        <v>17</v>
      </c>
      <c r="G313" s="34">
        <f t="shared" si="6"/>
        <v>50</v>
      </c>
      <c r="H313" s="42" t="s">
        <v>293</v>
      </c>
      <c r="I313" s="34">
        <v>0.05</v>
      </c>
      <c r="J313" s="34">
        <v>1000</v>
      </c>
      <c r="K313" s="42" t="s">
        <v>328</v>
      </c>
    </row>
    <row r="314" spans="1:11" s="30" customFormat="1" ht="12.75" x14ac:dyDescent="0.2">
      <c r="A314" s="54" t="s">
        <v>285</v>
      </c>
      <c r="B314" s="32" t="s">
        <v>17</v>
      </c>
      <c r="C314" s="32" t="s">
        <v>17</v>
      </c>
      <c r="D314" s="32" t="s">
        <v>17</v>
      </c>
      <c r="E314" s="32" t="s">
        <v>17</v>
      </c>
      <c r="F314" s="34" t="s">
        <v>17</v>
      </c>
      <c r="G314" s="34">
        <f t="shared" si="6"/>
        <v>362.64</v>
      </c>
      <c r="H314" s="42" t="s">
        <v>286</v>
      </c>
      <c r="I314" s="34">
        <v>60.44</v>
      </c>
      <c r="J314" s="34">
        <v>6</v>
      </c>
      <c r="K314" s="42" t="s">
        <v>328</v>
      </c>
    </row>
    <row r="315" spans="1:11" s="30" customFormat="1" ht="12.75" x14ac:dyDescent="0.2">
      <c r="A315" s="54" t="s">
        <v>251</v>
      </c>
      <c r="B315" s="32" t="s">
        <v>17</v>
      </c>
      <c r="C315" s="32" t="s">
        <v>17</v>
      </c>
      <c r="D315" s="32" t="s">
        <v>17</v>
      </c>
      <c r="E315" s="32" t="s">
        <v>17</v>
      </c>
      <c r="F315" s="34" t="s">
        <v>17</v>
      </c>
      <c r="G315" s="34">
        <f t="shared" si="6"/>
        <v>44</v>
      </c>
      <c r="H315" s="42" t="s">
        <v>282</v>
      </c>
      <c r="I315" s="34">
        <v>4.3999999999999997E-2</v>
      </c>
      <c r="J315" s="34">
        <v>1000</v>
      </c>
      <c r="K315" s="42" t="s">
        <v>328</v>
      </c>
    </row>
    <row r="316" spans="1:11" s="30" customFormat="1" ht="12.75" x14ac:dyDescent="0.2">
      <c r="A316" s="54" t="s">
        <v>329</v>
      </c>
      <c r="B316" s="32" t="s">
        <v>17</v>
      </c>
      <c r="C316" s="32" t="s">
        <v>17</v>
      </c>
      <c r="D316" s="32" t="s">
        <v>17</v>
      </c>
      <c r="E316" s="32" t="s">
        <v>17</v>
      </c>
      <c r="F316" s="34" t="s">
        <v>17</v>
      </c>
      <c r="G316" s="34">
        <f t="shared" si="6"/>
        <v>1.9</v>
      </c>
      <c r="H316" s="42" t="s">
        <v>282</v>
      </c>
      <c r="I316" s="34">
        <v>9.4999999999999998E-3</v>
      </c>
      <c r="J316" s="34">
        <v>200</v>
      </c>
      <c r="K316" s="42" t="s">
        <v>328</v>
      </c>
    </row>
    <row r="317" spans="1:11" s="30" customFormat="1" ht="12.75" x14ac:dyDescent="0.2">
      <c r="A317" s="54" t="s">
        <v>330</v>
      </c>
      <c r="B317" s="32" t="s">
        <v>17</v>
      </c>
      <c r="C317" s="32" t="s">
        <v>17</v>
      </c>
      <c r="D317" s="32" t="s">
        <v>17</v>
      </c>
      <c r="E317" s="32" t="s">
        <v>17</v>
      </c>
      <c r="F317" s="34" t="s">
        <v>17</v>
      </c>
      <c r="G317" s="34">
        <f t="shared" si="6"/>
        <v>130</v>
      </c>
      <c r="H317" s="42" t="s">
        <v>282</v>
      </c>
      <c r="I317" s="34">
        <v>2.5999999999999999E-2</v>
      </c>
      <c r="J317" s="34">
        <v>5000</v>
      </c>
      <c r="K317" s="42" t="s">
        <v>328</v>
      </c>
    </row>
    <row r="318" spans="1:11" s="30" customFormat="1" ht="12.75" x14ac:dyDescent="0.2">
      <c r="A318" s="54" t="s">
        <v>331</v>
      </c>
      <c r="B318" s="32" t="s">
        <v>17</v>
      </c>
      <c r="C318" s="32" t="s">
        <v>17</v>
      </c>
      <c r="D318" s="32" t="s">
        <v>17</v>
      </c>
      <c r="E318" s="32" t="s">
        <v>17</v>
      </c>
      <c r="F318" s="34" t="s">
        <v>17</v>
      </c>
      <c r="G318" s="34">
        <f t="shared" si="6"/>
        <v>49.25</v>
      </c>
      <c r="H318" s="42" t="s">
        <v>282</v>
      </c>
      <c r="I318" s="34">
        <v>9.85</v>
      </c>
      <c r="J318" s="34">
        <v>5</v>
      </c>
      <c r="K318" s="42" t="s">
        <v>328</v>
      </c>
    </row>
    <row r="319" spans="1:11" s="30" customFormat="1" ht="12.75" x14ac:dyDescent="0.2">
      <c r="A319" s="54" t="s">
        <v>285</v>
      </c>
      <c r="B319" s="32" t="s">
        <v>17</v>
      </c>
      <c r="C319" s="32" t="s">
        <v>17</v>
      </c>
      <c r="D319" s="32" t="s">
        <v>17</v>
      </c>
      <c r="E319" s="32" t="s">
        <v>17</v>
      </c>
      <c r="F319" s="34" t="s">
        <v>17</v>
      </c>
      <c r="G319" s="34">
        <f t="shared" si="6"/>
        <v>60.29</v>
      </c>
      <c r="H319" s="42" t="s">
        <v>297</v>
      </c>
      <c r="I319" s="34">
        <v>60.29</v>
      </c>
      <c r="J319" s="34">
        <v>1</v>
      </c>
      <c r="K319" s="42" t="s">
        <v>328</v>
      </c>
    </row>
    <row r="320" spans="1:11" s="30" customFormat="1" ht="12.75" x14ac:dyDescent="0.2">
      <c r="A320" s="54" t="s">
        <v>332</v>
      </c>
      <c r="B320" s="32" t="s">
        <v>17</v>
      </c>
      <c r="C320" s="32" t="s">
        <v>17</v>
      </c>
      <c r="D320" s="32" t="s">
        <v>17</v>
      </c>
      <c r="E320" s="32" t="s">
        <v>17</v>
      </c>
      <c r="F320" s="34" t="s">
        <v>17</v>
      </c>
      <c r="G320" s="34">
        <f t="shared" si="6"/>
        <v>15.4</v>
      </c>
      <c r="H320" s="42" t="s">
        <v>112</v>
      </c>
      <c r="I320" s="34">
        <v>1.54</v>
      </c>
      <c r="J320" s="34">
        <v>10</v>
      </c>
      <c r="K320" s="42" t="s">
        <v>328</v>
      </c>
    </row>
    <row r="321" spans="1:11" s="30" customFormat="1" ht="12.75" x14ac:dyDescent="0.2">
      <c r="A321" s="54" t="s">
        <v>285</v>
      </c>
      <c r="B321" s="32" t="s">
        <v>17</v>
      </c>
      <c r="C321" s="32" t="s">
        <v>17</v>
      </c>
      <c r="D321" s="32" t="s">
        <v>17</v>
      </c>
      <c r="E321" s="32" t="s">
        <v>17</v>
      </c>
      <c r="F321" s="34" t="s">
        <v>17</v>
      </c>
      <c r="G321" s="34">
        <f t="shared" si="6"/>
        <v>60.36</v>
      </c>
      <c r="H321" s="42" t="s">
        <v>286</v>
      </c>
      <c r="I321" s="34">
        <v>60.36</v>
      </c>
      <c r="J321" s="34">
        <v>1</v>
      </c>
      <c r="K321" s="42" t="s">
        <v>188</v>
      </c>
    </row>
    <row r="322" spans="1:11" s="33" customFormat="1" ht="13.5" customHeight="1" x14ac:dyDescent="0.2">
      <c r="A322" s="36" t="s">
        <v>333</v>
      </c>
      <c r="B322" s="37" t="s">
        <v>17</v>
      </c>
      <c r="C322" s="37" t="s">
        <v>17</v>
      </c>
      <c r="D322" s="37" t="s">
        <v>17</v>
      </c>
      <c r="E322" s="37" t="s">
        <v>17</v>
      </c>
      <c r="F322" s="38">
        <v>11531</v>
      </c>
      <c r="G322" s="38">
        <f>SUM(G323:G403)</f>
        <v>11530.999999999998</v>
      </c>
      <c r="H322" s="39" t="s">
        <v>17</v>
      </c>
      <c r="I322" s="39" t="s">
        <v>17</v>
      </c>
      <c r="J322" s="39" t="s">
        <v>17</v>
      </c>
      <c r="K322" s="53" t="s">
        <v>17</v>
      </c>
    </row>
    <row r="323" spans="1:11" s="30" customFormat="1" ht="25.5" x14ac:dyDescent="0.2">
      <c r="A323" s="54" t="s">
        <v>334</v>
      </c>
      <c r="B323" s="32" t="s">
        <v>17</v>
      </c>
      <c r="C323" s="32" t="s">
        <v>17</v>
      </c>
      <c r="D323" s="32" t="s">
        <v>17</v>
      </c>
      <c r="E323" s="32" t="s">
        <v>17</v>
      </c>
      <c r="F323" s="34" t="s">
        <v>17</v>
      </c>
      <c r="G323" s="34">
        <f>ROUND(I323*J323,2)</f>
        <v>680.88</v>
      </c>
      <c r="H323" s="42" t="s">
        <v>46</v>
      </c>
      <c r="I323" s="34">
        <v>5.6740000000000004</v>
      </c>
      <c r="J323" s="34">
        <v>120</v>
      </c>
      <c r="K323" s="42" t="s">
        <v>279</v>
      </c>
    </row>
    <row r="324" spans="1:11" s="30" customFormat="1" ht="12.75" x14ac:dyDescent="0.2">
      <c r="A324" s="54" t="s">
        <v>335</v>
      </c>
      <c r="B324" s="32" t="s">
        <v>17</v>
      </c>
      <c r="C324" s="32" t="s">
        <v>17</v>
      </c>
      <c r="D324" s="32" t="s">
        <v>17</v>
      </c>
      <c r="E324" s="32" t="s">
        <v>17</v>
      </c>
      <c r="F324" s="34" t="s">
        <v>17</v>
      </c>
      <c r="G324" s="34">
        <f t="shared" ref="G324:G387" si="7">ROUND(I324*J324,2)</f>
        <v>18.18</v>
      </c>
      <c r="H324" s="42" t="s">
        <v>336</v>
      </c>
      <c r="I324" s="34">
        <v>18.18</v>
      </c>
      <c r="J324" s="34">
        <v>1</v>
      </c>
      <c r="K324" s="42" t="s">
        <v>279</v>
      </c>
    </row>
    <row r="325" spans="1:11" s="30" customFormat="1" ht="12.75" x14ac:dyDescent="0.2">
      <c r="A325" s="54" t="s">
        <v>337</v>
      </c>
      <c r="B325" s="32" t="s">
        <v>17</v>
      </c>
      <c r="C325" s="32" t="s">
        <v>17</v>
      </c>
      <c r="D325" s="32" t="s">
        <v>17</v>
      </c>
      <c r="E325" s="32" t="s">
        <v>17</v>
      </c>
      <c r="F325" s="34" t="s">
        <v>17</v>
      </c>
      <c r="G325" s="34">
        <f t="shared" si="7"/>
        <v>42.36</v>
      </c>
      <c r="H325" s="42" t="s">
        <v>336</v>
      </c>
      <c r="I325" s="34">
        <v>10.59</v>
      </c>
      <c r="J325" s="34">
        <v>4</v>
      </c>
      <c r="K325" s="42" t="s">
        <v>279</v>
      </c>
    </row>
    <row r="326" spans="1:11" s="30" customFormat="1" ht="12.75" x14ac:dyDescent="0.2">
      <c r="A326" s="54" t="s">
        <v>338</v>
      </c>
      <c r="B326" s="32" t="s">
        <v>17</v>
      </c>
      <c r="C326" s="32" t="s">
        <v>17</v>
      </c>
      <c r="D326" s="32" t="s">
        <v>17</v>
      </c>
      <c r="E326" s="32" t="s">
        <v>17</v>
      </c>
      <c r="F326" s="34" t="s">
        <v>17</v>
      </c>
      <c r="G326" s="34">
        <f t="shared" si="7"/>
        <v>38.11</v>
      </c>
      <c r="H326" s="42" t="s">
        <v>336</v>
      </c>
      <c r="I326" s="34">
        <v>2.5407000000000002</v>
      </c>
      <c r="J326" s="34">
        <v>15</v>
      </c>
      <c r="K326" s="42" t="s">
        <v>279</v>
      </c>
    </row>
    <row r="327" spans="1:11" s="30" customFormat="1" ht="12.75" x14ac:dyDescent="0.2">
      <c r="A327" s="54" t="s">
        <v>339</v>
      </c>
      <c r="B327" s="32" t="s">
        <v>17</v>
      </c>
      <c r="C327" s="32" t="s">
        <v>17</v>
      </c>
      <c r="D327" s="32" t="s">
        <v>17</v>
      </c>
      <c r="E327" s="32" t="s">
        <v>17</v>
      </c>
      <c r="F327" s="34" t="s">
        <v>17</v>
      </c>
      <c r="G327" s="34">
        <f t="shared" si="7"/>
        <v>62.92</v>
      </c>
      <c r="H327" s="42" t="s">
        <v>340</v>
      </c>
      <c r="I327" s="34">
        <v>1.573</v>
      </c>
      <c r="J327" s="34">
        <v>40</v>
      </c>
      <c r="K327" s="42" t="s">
        <v>279</v>
      </c>
    </row>
    <row r="328" spans="1:11" s="30" customFormat="1" ht="12.75" x14ac:dyDescent="0.2">
      <c r="A328" s="54" t="s">
        <v>341</v>
      </c>
      <c r="B328" s="32" t="s">
        <v>17</v>
      </c>
      <c r="C328" s="32" t="s">
        <v>17</v>
      </c>
      <c r="D328" s="32" t="s">
        <v>17</v>
      </c>
      <c r="E328" s="32" t="s">
        <v>17</v>
      </c>
      <c r="F328" s="34" t="s">
        <v>17</v>
      </c>
      <c r="G328" s="34">
        <f t="shared" si="7"/>
        <v>100.8</v>
      </c>
      <c r="H328" s="42" t="s">
        <v>342</v>
      </c>
      <c r="I328" s="34">
        <v>6.72</v>
      </c>
      <c r="J328" s="34">
        <v>15</v>
      </c>
      <c r="K328" s="42" t="s">
        <v>279</v>
      </c>
    </row>
    <row r="329" spans="1:11" s="30" customFormat="1" ht="12.75" x14ac:dyDescent="0.2">
      <c r="A329" s="54" t="s">
        <v>343</v>
      </c>
      <c r="B329" s="32" t="s">
        <v>17</v>
      </c>
      <c r="C329" s="32" t="s">
        <v>17</v>
      </c>
      <c r="D329" s="32" t="s">
        <v>17</v>
      </c>
      <c r="E329" s="32" t="s">
        <v>17</v>
      </c>
      <c r="F329" s="34" t="s">
        <v>17</v>
      </c>
      <c r="G329" s="34">
        <f t="shared" si="7"/>
        <v>392</v>
      </c>
      <c r="H329" s="42" t="s">
        <v>282</v>
      </c>
      <c r="I329" s="34">
        <v>39.200000000000003</v>
      </c>
      <c r="J329" s="34">
        <v>10</v>
      </c>
      <c r="K329" s="42" t="s">
        <v>279</v>
      </c>
    </row>
    <row r="330" spans="1:11" s="30" customFormat="1" ht="12.75" x14ac:dyDescent="0.2">
      <c r="A330" s="54" t="s">
        <v>344</v>
      </c>
      <c r="B330" s="32" t="s">
        <v>17</v>
      </c>
      <c r="C330" s="32" t="s">
        <v>17</v>
      </c>
      <c r="D330" s="32" t="s">
        <v>17</v>
      </c>
      <c r="E330" s="32" t="s">
        <v>17</v>
      </c>
      <c r="F330" s="34" t="s">
        <v>17</v>
      </c>
      <c r="G330" s="34">
        <f t="shared" si="7"/>
        <v>224</v>
      </c>
      <c r="H330" s="42" t="s">
        <v>282</v>
      </c>
      <c r="I330" s="34">
        <v>22.4</v>
      </c>
      <c r="J330" s="34">
        <v>10</v>
      </c>
      <c r="K330" s="42" t="s">
        <v>279</v>
      </c>
    </row>
    <row r="331" spans="1:11" s="30" customFormat="1" ht="12.75" x14ac:dyDescent="0.2">
      <c r="A331" s="54" t="s">
        <v>345</v>
      </c>
      <c r="B331" s="32" t="s">
        <v>17</v>
      </c>
      <c r="C331" s="32" t="s">
        <v>17</v>
      </c>
      <c r="D331" s="32" t="s">
        <v>17</v>
      </c>
      <c r="E331" s="32" t="s">
        <v>17</v>
      </c>
      <c r="F331" s="34" t="s">
        <v>17</v>
      </c>
      <c r="G331" s="34">
        <f t="shared" si="7"/>
        <v>322.56</v>
      </c>
      <c r="H331" s="42" t="s">
        <v>282</v>
      </c>
      <c r="I331" s="34">
        <v>53.76</v>
      </c>
      <c r="J331" s="34">
        <v>6</v>
      </c>
      <c r="K331" s="42" t="s">
        <v>279</v>
      </c>
    </row>
    <row r="332" spans="1:11" s="30" customFormat="1" ht="12.75" x14ac:dyDescent="0.2">
      <c r="A332" s="54" t="s">
        <v>346</v>
      </c>
      <c r="B332" s="32" t="s">
        <v>17</v>
      </c>
      <c r="C332" s="32" t="s">
        <v>17</v>
      </c>
      <c r="D332" s="32" t="s">
        <v>17</v>
      </c>
      <c r="E332" s="32" t="s">
        <v>17</v>
      </c>
      <c r="F332" s="34" t="s">
        <v>17</v>
      </c>
      <c r="G332" s="34">
        <f t="shared" si="7"/>
        <v>226.87</v>
      </c>
      <c r="H332" s="42" t="s">
        <v>282</v>
      </c>
      <c r="I332" s="34">
        <v>4.5373999999999999</v>
      </c>
      <c r="J332" s="34">
        <v>50</v>
      </c>
      <c r="K332" s="42" t="s">
        <v>279</v>
      </c>
    </row>
    <row r="333" spans="1:11" s="30" customFormat="1" ht="12.75" x14ac:dyDescent="0.2">
      <c r="A333" s="54" t="s">
        <v>347</v>
      </c>
      <c r="B333" s="32" t="s">
        <v>17</v>
      </c>
      <c r="C333" s="32" t="s">
        <v>17</v>
      </c>
      <c r="D333" s="32" t="s">
        <v>17</v>
      </c>
      <c r="E333" s="32" t="s">
        <v>17</v>
      </c>
      <c r="F333" s="34" t="s">
        <v>17</v>
      </c>
      <c r="G333" s="34">
        <f t="shared" si="7"/>
        <v>60.6</v>
      </c>
      <c r="H333" s="42" t="s">
        <v>282</v>
      </c>
      <c r="I333" s="34">
        <v>3.03</v>
      </c>
      <c r="J333" s="34">
        <v>20</v>
      </c>
      <c r="K333" s="42" t="s">
        <v>279</v>
      </c>
    </row>
    <row r="334" spans="1:11" s="30" customFormat="1" ht="12.75" x14ac:dyDescent="0.2">
      <c r="A334" s="54" t="s">
        <v>263</v>
      </c>
      <c r="B334" s="32" t="s">
        <v>17</v>
      </c>
      <c r="C334" s="32" t="s">
        <v>17</v>
      </c>
      <c r="D334" s="32" t="s">
        <v>17</v>
      </c>
      <c r="E334" s="32" t="s">
        <v>17</v>
      </c>
      <c r="F334" s="34" t="s">
        <v>17</v>
      </c>
      <c r="G334" s="34">
        <f t="shared" si="7"/>
        <v>3.6</v>
      </c>
      <c r="H334" s="42" t="s">
        <v>348</v>
      </c>
      <c r="I334" s="34">
        <v>1.8E-3</v>
      </c>
      <c r="J334" s="34">
        <v>2000</v>
      </c>
      <c r="K334" s="42" t="s">
        <v>279</v>
      </c>
    </row>
    <row r="335" spans="1:11" s="30" customFormat="1" ht="12.75" x14ac:dyDescent="0.2">
      <c r="A335" s="54" t="s">
        <v>349</v>
      </c>
      <c r="B335" s="32" t="s">
        <v>17</v>
      </c>
      <c r="C335" s="32" t="s">
        <v>17</v>
      </c>
      <c r="D335" s="32" t="s">
        <v>17</v>
      </c>
      <c r="E335" s="32" t="s">
        <v>17</v>
      </c>
      <c r="F335" s="34" t="s">
        <v>17</v>
      </c>
      <c r="G335" s="34">
        <f t="shared" si="7"/>
        <v>41.96</v>
      </c>
      <c r="H335" s="42" t="s">
        <v>348</v>
      </c>
      <c r="I335" s="34">
        <v>3.4967000000000001</v>
      </c>
      <c r="J335" s="34">
        <v>12</v>
      </c>
      <c r="K335" s="42" t="s">
        <v>279</v>
      </c>
    </row>
    <row r="336" spans="1:11" s="30" customFormat="1" ht="12.75" x14ac:dyDescent="0.2">
      <c r="A336" s="54" t="s">
        <v>350</v>
      </c>
      <c r="B336" s="32" t="s">
        <v>17</v>
      </c>
      <c r="C336" s="32" t="s">
        <v>17</v>
      </c>
      <c r="D336" s="32" t="s">
        <v>17</v>
      </c>
      <c r="E336" s="32" t="s">
        <v>17</v>
      </c>
      <c r="F336" s="34" t="s">
        <v>17</v>
      </c>
      <c r="G336" s="34">
        <f t="shared" si="7"/>
        <v>235.2</v>
      </c>
      <c r="H336" s="42" t="s">
        <v>348</v>
      </c>
      <c r="I336" s="34">
        <v>7.84</v>
      </c>
      <c r="J336" s="34">
        <v>30</v>
      </c>
      <c r="K336" s="42" t="s">
        <v>279</v>
      </c>
    </row>
    <row r="337" spans="1:11" s="30" customFormat="1" ht="12.75" x14ac:dyDescent="0.2">
      <c r="A337" s="54" t="s">
        <v>351</v>
      </c>
      <c r="B337" s="32" t="s">
        <v>17</v>
      </c>
      <c r="C337" s="32" t="s">
        <v>17</v>
      </c>
      <c r="D337" s="32" t="s">
        <v>17</v>
      </c>
      <c r="E337" s="32" t="s">
        <v>17</v>
      </c>
      <c r="F337" s="34" t="s">
        <v>17</v>
      </c>
      <c r="G337" s="34">
        <f t="shared" si="7"/>
        <v>218.58</v>
      </c>
      <c r="H337" s="42" t="s">
        <v>352</v>
      </c>
      <c r="I337" s="34">
        <v>1.0929</v>
      </c>
      <c r="J337" s="34">
        <v>200</v>
      </c>
      <c r="K337" s="42" t="s">
        <v>279</v>
      </c>
    </row>
    <row r="338" spans="1:11" s="30" customFormat="1" ht="12.75" x14ac:dyDescent="0.2">
      <c r="A338" s="54" t="s">
        <v>353</v>
      </c>
      <c r="B338" s="32" t="s">
        <v>17</v>
      </c>
      <c r="C338" s="32" t="s">
        <v>17</v>
      </c>
      <c r="D338" s="32" t="s">
        <v>17</v>
      </c>
      <c r="E338" s="32" t="s">
        <v>17</v>
      </c>
      <c r="F338" s="34" t="s">
        <v>17</v>
      </c>
      <c r="G338" s="34">
        <f t="shared" si="7"/>
        <v>133.08000000000001</v>
      </c>
      <c r="H338" s="42" t="s">
        <v>352</v>
      </c>
      <c r="I338" s="34">
        <v>0.66539999999999999</v>
      </c>
      <c r="J338" s="34">
        <v>200</v>
      </c>
      <c r="K338" s="42" t="s">
        <v>279</v>
      </c>
    </row>
    <row r="339" spans="1:11" s="30" customFormat="1" ht="12.75" x14ac:dyDescent="0.2">
      <c r="A339" s="54" t="s">
        <v>354</v>
      </c>
      <c r="B339" s="32" t="s">
        <v>17</v>
      </c>
      <c r="C339" s="32" t="s">
        <v>17</v>
      </c>
      <c r="D339" s="32" t="s">
        <v>17</v>
      </c>
      <c r="E339" s="32" t="s">
        <v>17</v>
      </c>
      <c r="F339" s="34" t="s">
        <v>17</v>
      </c>
      <c r="G339" s="34">
        <f t="shared" si="7"/>
        <v>15.18</v>
      </c>
      <c r="H339" s="42" t="s">
        <v>352</v>
      </c>
      <c r="I339" s="34">
        <v>0.50600000000000001</v>
      </c>
      <c r="J339" s="34">
        <v>30</v>
      </c>
      <c r="K339" s="42" t="s">
        <v>279</v>
      </c>
    </row>
    <row r="340" spans="1:11" s="30" customFormat="1" ht="12.75" x14ac:dyDescent="0.2">
      <c r="A340" s="54" t="s">
        <v>263</v>
      </c>
      <c r="B340" s="32" t="s">
        <v>17</v>
      </c>
      <c r="C340" s="32" t="s">
        <v>17</v>
      </c>
      <c r="D340" s="32" t="s">
        <v>17</v>
      </c>
      <c r="E340" s="32" t="s">
        <v>17</v>
      </c>
      <c r="F340" s="34" t="s">
        <v>17</v>
      </c>
      <c r="G340" s="34">
        <f t="shared" si="7"/>
        <v>624</v>
      </c>
      <c r="H340" s="42" t="s">
        <v>355</v>
      </c>
      <c r="I340" s="34">
        <v>3.9E-2</v>
      </c>
      <c r="J340" s="34">
        <v>16000</v>
      </c>
      <c r="K340" s="42" t="s">
        <v>279</v>
      </c>
    </row>
    <row r="341" spans="1:11" s="30" customFormat="1" ht="12.75" x14ac:dyDescent="0.2">
      <c r="A341" s="54" t="s">
        <v>356</v>
      </c>
      <c r="B341" s="32" t="s">
        <v>17</v>
      </c>
      <c r="C341" s="32" t="s">
        <v>17</v>
      </c>
      <c r="D341" s="32" t="s">
        <v>17</v>
      </c>
      <c r="E341" s="32" t="s">
        <v>17</v>
      </c>
      <c r="F341" s="34" t="s">
        <v>17</v>
      </c>
      <c r="G341" s="34">
        <f t="shared" si="7"/>
        <v>24.08</v>
      </c>
      <c r="H341" s="42" t="s">
        <v>355</v>
      </c>
      <c r="I341" s="34">
        <v>0.24079999999999999</v>
      </c>
      <c r="J341" s="34">
        <v>100</v>
      </c>
      <c r="K341" s="42" t="s">
        <v>279</v>
      </c>
    </row>
    <row r="342" spans="1:11" s="30" customFormat="1" ht="12.75" x14ac:dyDescent="0.2">
      <c r="A342" s="54" t="s">
        <v>353</v>
      </c>
      <c r="B342" s="32" t="s">
        <v>17</v>
      </c>
      <c r="C342" s="32" t="s">
        <v>17</v>
      </c>
      <c r="D342" s="32" t="s">
        <v>17</v>
      </c>
      <c r="E342" s="32" t="s">
        <v>17</v>
      </c>
      <c r="F342" s="34" t="s">
        <v>17</v>
      </c>
      <c r="G342" s="34">
        <f t="shared" si="7"/>
        <v>689.7</v>
      </c>
      <c r="H342" s="42" t="s">
        <v>357</v>
      </c>
      <c r="I342" s="34">
        <v>0.68969999999999998</v>
      </c>
      <c r="J342" s="34">
        <v>1000</v>
      </c>
      <c r="K342" s="42" t="s">
        <v>279</v>
      </c>
    </row>
    <row r="343" spans="1:11" s="30" customFormat="1" ht="12.75" x14ac:dyDescent="0.2">
      <c r="A343" s="54" t="s">
        <v>358</v>
      </c>
      <c r="B343" s="32" t="s">
        <v>17</v>
      </c>
      <c r="C343" s="32" t="s">
        <v>17</v>
      </c>
      <c r="D343" s="32" t="s">
        <v>17</v>
      </c>
      <c r="E343" s="32" t="s">
        <v>17</v>
      </c>
      <c r="F343" s="34" t="s">
        <v>17</v>
      </c>
      <c r="G343" s="34">
        <f t="shared" si="7"/>
        <v>150</v>
      </c>
      <c r="H343" s="42" t="s">
        <v>359</v>
      </c>
      <c r="I343" s="34">
        <v>5</v>
      </c>
      <c r="J343" s="34">
        <v>30</v>
      </c>
      <c r="K343" s="42" t="s">
        <v>279</v>
      </c>
    </row>
    <row r="344" spans="1:11" s="30" customFormat="1" ht="12.75" x14ac:dyDescent="0.2">
      <c r="A344" s="54" t="s">
        <v>360</v>
      </c>
      <c r="B344" s="32" t="s">
        <v>17</v>
      </c>
      <c r="C344" s="32" t="s">
        <v>17</v>
      </c>
      <c r="D344" s="32" t="s">
        <v>17</v>
      </c>
      <c r="E344" s="32" t="s">
        <v>17</v>
      </c>
      <c r="F344" s="34" t="s">
        <v>17</v>
      </c>
      <c r="G344" s="34">
        <f t="shared" si="7"/>
        <v>194</v>
      </c>
      <c r="H344" s="42" t="s">
        <v>281</v>
      </c>
      <c r="I344" s="34">
        <v>0.97</v>
      </c>
      <c r="J344" s="34">
        <v>200</v>
      </c>
      <c r="K344" s="42" t="s">
        <v>298</v>
      </c>
    </row>
    <row r="345" spans="1:11" s="30" customFormat="1" ht="12.75" x14ac:dyDescent="0.2">
      <c r="A345" s="54" t="s">
        <v>341</v>
      </c>
      <c r="B345" s="32" t="s">
        <v>17</v>
      </c>
      <c r="C345" s="32" t="s">
        <v>17</v>
      </c>
      <c r="D345" s="32" t="s">
        <v>17</v>
      </c>
      <c r="E345" s="32" t="s">
        <v>17</v>
      </c>
      <c r="F345" s="34" t="s">
        <v>17</v>
      </c>
      <c r="G345" s="34">
        <f t="shared" si="7"/>
        <v>33.6</v>
      </c>
      <c r="H345" s="42" t="s">
        <v>342</v>
      </c>
      <c r="I345" s="34">
        <v>6.72</v>
      </c>
      <c r="J345" s="34">
        <v>5</v>
      </c>
      <c r="K345" s="42" t="s">
        <v>298</v>
      </c>
    </row>
    <row r="346" spans="1:11" s="30" customFormat="1" ht="25.5" x14ac:dyDescent="0.2">
      <c r="A346" s="54" t="s">
        <v>361</v>
      </c>
      <c r="B346" s="32" t="s">
        <v>17</v>
      </c>
      <c r="C346" s="32" t="s">
        <v>17</v>
      </c>
      <c r="D346" s="32" t="s">
        <v>17</v>
      </c>
      <c r="E346" s="32" t="s">
        <v>17</v>
      </c>
      <c r="F346" s="34" t="s">
        <v>17</v>
      </c>
      <c r="G346" s="34">
        <f t="shared" si="7"/>
        <v>147.44</v>
      </c>
      <c r="H346" s="42" t="s">
        <v>46</v>
      </c>
      <c r="I346" s="34">
        <v>7.3719999999999999</v>
      </c>
      <c r="J346" s="34">
        <v>20</v>
      </c>
      <c r="K346" s="42" t="s">
        <v>298</v>
      </c>
    </row>
    <row r="347" spans="1:11" s="30" customFormat="1" ht="12.75" x14ac:dyDescent="0.2">
      <c r="A347" s="54" t="s">
        <v>358</v>
      </c>
      <c r="B347" s="32" t="s">
        <v>17</v>
      </c>
      <c r="C347" s="32" t="s">
        <v>17</v>
      </c>
      <c r="D347" s="32" t="s">
        <v>17</v>
      </c>
      <c r="E347" s="32" t="s">
        <v>17</v>
      </c>
      <c r="F347" s="34" t="s">
        <v>17</v>
      </c>
      <c r="G347" s="34">
        <f t="shared" si="7"/>
        <v>250</v>
      </c>
      <c r="H347" s="42" t="s">
        <v>359</v>
      </c>
      <c r="I347" s="34">
        <v>5</v>
      </c>
      <c r="J347" s="34">
        <v>50</v>
      </c>
      <c r="K347" s="42" t="s">
        <v>298</v>
      </c>
    </row>
    <row r="348" spans="1:11" s="30" customFormat="1" ht="25.5" x14ac:dyDescent="0.2">
      <c r="A348" s="54" t="s">
        <v>334</v>
      </c>
      <c r="B348" s="32" t="s">
        <v>17</v>
      </c>
      <c r="C348" s="32" t="s">
        <v>17</v>
      </c>
      <c r="D348" s="32" t="s">
        <v>17</v>
      </c>
      <c r="E348" s="32" t="s">
        <v>17</v>
      </c>
      <c r="F348" s="34" t="s">
        <v>17</v>
      </c>
      <c r="G348" s="34">
        <f t="shared" si="7"/>
        <v>681</v>
      </c>
      <c r="H348" s="42" t="s">
        <v>46</v>
      </c>
      <c r="I348" s="34">
        <v>5.6749999999999998</v>
      </c>
      <c r="J348" s="34">
        <v>120</v>
      </c>
      <c r="K348" s="42" t="s">
        <v>298</v>
      </c>
    </row>
    <row r="349" spans="1:11" s="30" customFormat="1" ht="12.75" x14ac:dyDescent="0.2">
      <c r="A349" s="54" t="s">
        <v>362</v>
      </c>
      <c r="B349" s="32" t="s">
        <v>17</v>
      </c>
      <c r="C349" s="32" t="s">
        <v>17</v>
      </c>
      <c r="D349" s="32" t="s">
        <v>17</v>
      </c>
      <c r="E349" s="32" t="s">
        <v>17</v>
      </c>
      <c r="F349" s="34" t="s">
        <v>17</v>
      </c>
      <c r="G349" s="34">
        <f t="shared" si="7"/>
        <v>134.4</v>
      </c>
      <c r="H349" s="42" t="s">
        <v>342</v>
      </c>
      <c r="I349" s="34">
        <v>6.72</v>
      </c>
      <c r="J349" s="34">
        <v>20</v>
      </c>
      <c r="K349" s="42" t="s">
        <v>298</v>
      </c>
    </row>
    <row r="350" spans="1:11" s="30" customFormat="1" ht="12.75" x14ac:dyDescent="0.2">
      <c r="A350" s="54" t="s">
        <v>363</v>
      </c>
      <c r="B350" s="32" t="s">
        <v>17</v>
      </c>
      <c r="C350" s="32" t="s">
        <v>17</v>
      </c>
      <c r="D350" s="32" t="s">
        <v>17</v>
      </c>
      <c r="E350" s="32" t="s">
        <v>17</v>
      </c>
      <c r="F350" s="34" t="s">
        <v>17</v>
      </c>
      <c r="G350" s="34">
        <f t="shared" si="7"/>
        <v>131.04</v>
      </c>
      <c r="H350" s="42" t="s">
        <v>348</v>
      </c>
      <c r="I350" s="34">
        <v>21.84</v>
      </c>
      <c r="J350" s="34">
        <v>6</v>
      </c>
      <c r="K350" s="42" t="s">
        <v>298</v>
      </c>
    </row>
    <row r="351" spans="1:11" s="30" customFormat="1" ht="12.75" x14ac:dyDescent="0.2">
      <c r="A351" s="54" t="s">
        <v>364</v>
      </c>
      <c r="B351" s="32" t="s">
        <v>17</v>
      </c>
      <c r="C351" s="32" t="s">
        <v>17</v>
      </c>
      <c r="D351" s="32" t="s">
        <v>17</v>
      </c>
      <c r="E351" s="32" t="s">
        <v>17</v>
      </c>
      <c r="F351" s="34" t="s">
        <v>17</v>
      </c>
      <c r="G351" s="34">
        <f t="shared" si="7"/>
        <v>258.93</v>
      </c>
      <c r="H351" s="42" t="s">
        <v>348</v>
      </c>
      <c r="I351" s="34">
        <v>28.77</v>
      </c>
      <c r="J351" s="34">
        <v>9</v>
      </c>
      <c r="K351" s="42" t="s">
        <v>298</v>
      </c>
    </row>
    <row r="352" spans="1:11" s="30" customFormat="1" ht="12.75" x14ac:dyDescent="0.2">
      <c r="A352" s="54" t="s">
        <v>365</v>
      </c>
      <c r="B352" s="32" t="s">
        <v>17</v>
      </c>
      <c r="C352" s="32" t="s">
        <v>17</v>
      </c>
      <c r="D352" s="32" t="s">
        <v>17</v>
      </c>
      <c r="E352" s="32" t="s">
        <v>17</v>
      </c>
      <c r="F352" s="34" t="s">
        <v>17</v>
      </c>
      <c r="G352" s="34">
        <f t="shared" si="7"/>
        <v>9.6</v>
      </c>
      <c r="H352" s="42" t="s">
        <v>288</v>
      </c>
      <c r="I352" s="34">
        <v>2.4E-2</v>
      </c>
      <c r="J352" s="34">
        <v>400</v>
      </c>
      <c r="K352" s="42" t="s">
        <v>294</v>
      </c>
    </row>
    <row r="353" spans="1:11" s="30" customFormat="1" ht="12.75" x14ac:dyDescent="0.2">
      <c r="A353" s="54" t="s">
        <v>365</v>
      </c>
      <c r="B353" s="32" t="s">
        <v>17</v>
      </c>
      <c r="C353" s="32" t="s">
        <v>17</v>
      </c>
      <c r="D353" s="32" t="s">
        <v>17</v>
      </c>
      <c r="E353" s="32" t="s">
        <v>17</v>
      </c>
      <c r="F353" s="34" t="s">
        <v>17</v>
      </c>
      <c r="G353" s="34">
        <f t="shared" si="7"/>
        <v>13.94</v>
      </c>
      <c r="H353" s="42" t="s">
        <v>282</v>
      </c>
      <c r="I353" s="34">
        <v>2.7879999999999999E-2</v>
      </c>
      <c r="J353" s="34">
        <v>500</v>
      </c>
      <c r="K353" s="42" t="s">
        <v>294</v>
      </c>
    </row>
    <row r="354" spans="1:11" s="30" customFormat="1" ht="12.75" x14ac:dyDescent="0.2">
      <c r="A354" s="54" t="s">
        <v>366</v>
      </c>
      <c r="B354" s="32" t="s">
        <v>17</v>
      </c>
      <c r="C354" s="32" t="s">
        <v>17</v>
      </c>
      <c r="D354" s="32" t="s">
        <v>17</v>
      </c>
      <c r="E354" s="32" t="s">
        <v>17</v>
      </c>
      <c r="F354" s="34" t="s">
        <v>17</v>
      </c>
      <c r="G354" s="34">
        <f t="shared" si="7"/>
        <v>15.62</v>
      </c>
      <c r="H354" s="42" t="s">
        <v>336</v>
      </c>
      <c r="I354" s="34">
        <v>0.71</v>
      </c>
      <c r="J354" s="34">
        <v>22</v>
      </c>
      <c r="K354" s="42" t="s">
        <v>294</v>
      </c>
    </row>
    <row r="355" spans="1:11" s="30" customFormat="1" ht="12.75" x14ac:dyDescent="0.2">
      <c r="A355" s="54" t="s">
        <v>367</v>
      </c>
      <c r="B355" s="32" t="s">
        <v>17</v>
      </c>
      <c r="C355" s="32" t="s">
        <v>17</v>
      </c>
      <c r="D355" s="32" t="s">
        <v>17</v>
      </c>
      <c r="E355" s="32" t="s">
        <v>17</v>
      </c>
      <c r="F355" s="34" t="s">
        <v>17</v>
      </c>
      <c r="G355" s="34">
        <f t="shared" si="7"/>
        <v>53.54</v>
      </c>
      <c r="H355" s="42" t="s">
        <v>282</v>
      </c>
      <c r="I355" s="34">
        <v>1.1639999999999999</v>
      </c>
      <c r="J355" s="34">
        <v>46</v>
      </c>
      <c r="K355" s="42" t="s">
        <v>294</v>
      </c>
    </row>
    <row r="356" spans="1:11" s="30" customFormat="1" ht="12.75" x14ac:dyDescent="0.2">
      <c r="A356" s="54" t="s">
        <v>367</v>
      </c>
      <c r="B356" s="32" t="s">
        <v>17</v>
      </c>
      <c r="C356" s="32" t="s">
        <v>17</v>
      </c>
      <c r="D356" s="32" t="s">
        <v>17</v>
      </c>
      <c r="E356" s="32" t="s">
        <v>17</v>
      </c>
      <c r="F356" s="34" t="s">
        <v>17</v>
      </c>
      <c r="G356" s="34">
        <f t="shared" si="7"/>
        <v>36.299999999999997</v>
      </c>
      <c r="H356" s="42" t="s">
        <v>288</v>
      </c>
      <c r="I356" s="34">
        <v>0.72599999999999998</v>
      </c>
      <c r="J356" s="34">
        <v>50</v>
      </c>
      <c r="K356" s="42" t="s">
        <v>294</v>
      </c>
    </row>
    <row r="357" spans="1:11" s="30" customFormat="1" ht="12.75" x14ac:dyDescent="0.2">
      <c r="A357" s="54" t="s">
        <v>368</v>
      </c>
      <c r="B357" s="32" t="s">
        <v>17</v>
      </c>
      <c r="C357" s="32" t="s">
        <v>17</v>
      </c>
      <c r="D357" s="32" t="s">
        <v>17</v>
      </c>
      <c r="E357" s="32" t="s">
        <v>17</v>
      </c>
      <c r="F357" s="34" t="s">
        <v>17</v>
      </c>
      <c r="G357" s="34">
        <f t="shared" si="7"/>
        <v>46.68</v>
      </c>
      <c r="H357" s="42" t="s">
        <v>278</v>
      </c>
      <c r="I357" s="34">
        <v>7.7799999999999994E-2</v>
      </c>
      <c r="J357" s="34">
        <v>600</v>
      </c>
      <c r="K357" s="42" t="s">
        <v>294</v>
      </c>
    </row>
    <row r="358" spans="1:11" s="30" customFormat="1" ht="12.75" x14ac:dyDescent="0.2">
      <c r="A358" s="54" t="s">
        <v>341</v>
      </c>
      <c r="B358" s="32" t="s">
        <v>17</v>
      </c>
      <c r="C358" s="32" t="s">
        <v>17</v>
      </c>
      <c r="D358" s="32" t="s">
        <v>17</v>
      </c>
      <c r="E358" s="32" t="s">
        <v>17</v>
      </c>
      <c r="F358" s="34" t="s">
        <v>17</v>
      </c>
      <c r="G358" s="34">
        <f t="shared" si="7"/>
        <v>33.6</v>
      </c>
      <c r="H358" s="42" t="s">
        <v>342</v>
      </c>
      <c r="I358" s="34">
        <v>6.72</v>
      </c>
      <c r="J358" s="34">
        <v>5</v>
      </c>
      <c r="K358" s="42" t="s">
        <v>294</v>
      </c>
    </row>
    <row r="359" spans="1:11" s="30" customFormat="1" ht="12.75" x14ac:dyDescent="0.2">
      <c r="A359" s="54" t="s">
        <v>358</v>
      </c>
      <c r="B359" s="32" t="s">
        <v>17</v>
      </c>
      <c r="C359" s="32" t="s">
        <v>17</v>
      </c>
      <c r="D359" s="32" t="s">
        <v>17</v>
      </c>
      <c r="E359" s="32" t="s">
        <v>17</v>
      </c>
      <c r="F359" s="34" t="s">
        <v>17</v>
      </c>
      <c r="G359" s="34">
        <f t="shared" si="7"/>
        <v>100</v>
      </c>
      <c r="H359" s="42" t="s">
        <v>359</v>
      </c>
      <c r="I359" s="34">
        <v>5</v>
      </c>
      <c r="J359" s="34">
        <v>20</v>
      </c>
      <c r="K359" s="42" t="s">
        <v>294</v>
      </c>
    </row>
    <row r="360" spans="1:11" s="30" customFormat="1" ht="25.5" x14ac:dyDescent="0.2">
      <c r="A360" s="54" t="s">
        <v>334</v>
      </c>
      <c r="B360" s="32" t="s">
        <v>17</v>
      </c>
      <c r="C360" s="32" t="s">
        <v>17</v>
      </c>
      <c r="D360" s="32" t="s">
        <v>17</v>
      </c>
      <c r="E360" s="32" t="s">
        <v>17</v>
      </c>
      <c r="F360" s="34" t="s">
        <v>17</v>
      </c>
      <c r="G360" s="34">
        <f t="shared" si="7"/>
        <v>680.98</v>
      </c>
      <c r="H360" s="42" t="s">
        <v>46</v>
      </c>
      <c r="I360" s="34">
        <v>5.6748000000000003</v>
      </c>
      <c r="J360" s="34">
        <v>120</v>
      </c>
      <c r="K360" s="42" t="s">
        <v>294</v>
      </c>
    </row>
    <row r="361" spans="1:11" s="30" customFormat="1" ht="25.5" x14ac:dyDescent="0.2">
      <c r="A361" s="54" t="s">
        <v>366</v>
      </c>
      <c r="B361" s="32" t="s">
        <v>17</v>
      </c>
      <c r="C361" s="32" t="s">
        <v>17</v>
      </c>
      <c r="D361" s="32" t="s">
        <v>17</v>
      </c>
      <c r="E361" s="32" t="s">
        <v>17</v>
      </c>
      <c r="F361" s="34" t="s">
        <v>17</v>
      </c>
      <c r="G361" s="34">
        <f t="shared" si="7"/>
        <v>10.68</v>
      </c>
      <c r="H361" s="42" t="s">
        <v>369</v>
      </c>
      <c r="I361" s="34">
        <v>1.5255000000000001</v>
      </c>
      <c r="J361" s="34">
        <v>7</v>
      </c>
      <c r="K361" s="42" t="s">
        <v>307</v>
      </c>
    </row>
    <row r="362" spans="1:11" s="30" customFormat="1" ht="12.75" x14ac:dyDescent="0.2">
      <c r="A362" s="54" t="s">
        <v>358</v>
      </c>
      <c r="B362" s="32" t="s">
        <v>17</v>
      </c>
      <c r="C362" s="32" t="s">
        <v>17</v>
      </c>
      <c r="D362" s="32" t="s">
        <v>17</v>
      </c>
      <c r="E362" s="32" t="s">
        <v>17</v>
      </c>
      <c r="F362" s="34" t="s">
        <v>17</v>
      </c>
      <c r="G362" s="34">
        <f t="shared" si="7"/>
        <v>200</v>
      </c>
      <c r="H362" s="42" t="s">
        <v>359</v>
      </c>
      <c r="I362" s="34">
        <v>5</v>
      </c>
      <c r="J362" s="34">
        <v>40</v>
      </c>
      <c r="K362" s="42" t="s">
        <v>307</v>
      </c>
    </row>
    <row r="363" spans="1:11" s="30" customFormat="1" ht="12.75" x14ac:dyDescent="0.2">
      <c r="A363" s="54" t="s">
        <v>370</v>
      </c>
      <c r="B363" s="32" t="s">
        <v>17</v>
      </c>
      <c r="C363" s="32" t="s">
        <v>17</v>
      </c>
      <c r="D363" s="32" t="s">
        <v>17</v>
      </c>
      <c r="E363" s="32" t="s">
        <v>17</v>
      </c>
      <c r="F363" s="34" t="s">
        <v>17</v>
      </c>
      <c r="G363" s="34">
        <f t="shared" si="7"/>
        <v>32.08</v>
      </c>
      <c r="H363" s="42" t="s">
        <v>371</v>
      </c>
      <c r="I363" s="34">
        <v>0.80200000000000005</v>
      </c>
      <c r="J363" s="34">
        <v>40</v>
      </c>
      <c r="K363" s="42" t="s">
        <v>307</v>
      </c>
    </row>
    <row r="364" spans="1:11" s="30" customFormat="1" ht="12.75" x14ac:dyDescent="0.2">
      <c r="A364" s="54" t="s">
        <v>372</v>
      </c>
      <c r="B364" s="32" t="s">
        <v>17</v>
      </c>
      <c r="C364" s="32" t="s">
        <v>17</v>
      </c>
      <c r="D364" s="32" t="s">
        <v>17</v>
      </c>
      <c r="E364" s="32" t="s">
        <v>17</v>
      </c>
      <c r="F364" s="34" t="s">
        <v>17</v>
      </c>
      <c r="G364" s="34">
        <f t="shared" si="7"/>
        <v>11.11</v>
      </c>
      <c r="H364" s="42" t="s">
        <v>355</v>
      </c>
      <c r="I364" s="34">
        <v>0.48299999999999998</v>
      </c>
      <c r="J364" s="34">
        <v>23</v>
      </c>
      <c r="K364" s="42" t="s">
        <v>307</v>
      </c>
    </row>
    <row r="365" spans="1:11" s="30" customFormat="1" ht="12.75" x14ac:dyDescent="0.2">
      <c r="A365" s="54" t="s">
        <v>373</v>
      </c>
      <c r="B365" s="32" t="s">
        <v>17</v>
      </c>
      <c r="C365" s="32" t="s">
        <v>17</v>
      </c>
      <c r="D365" s="32" t="s">
        <v>17</v>
      </c>
      <c r="E365" s="32" t="s">
        <v>17</v>
      </c>
      <c r="F365" s="34" t="s">
        <v>17</v>
      </c>
      <c r="G365" s="34">
        <f t="shared" si="7"/>
        <v>21.78</v>
      </c>
      <c r="H365" s="42" t="s">
        <v>374</v>
      </c>
      <c r="I365" s="34">
        <v>21.78</v>
      </c>
      <c r="J365" s="34">
        <v>1</v>
      </c>
      <c r="K365" s="42" t="s">
        <v>307</v>
      </c>
    </row>
    <row r="366" spans="1:11" s="30" customFormat="1" ht="12.75" x14ac:dyDescent="0.2">
      <c r="A366" s="54" t="s">
        <v>373</v>
      </c>
      <c r="B366" s="32" t="s">
        <v>17</v>
      </c>
      <c r="C366" s="32" t="s">
        <v>17</v>
      </c>
      <c r="D366" s="32" t="s">
        <v>17</v>
      </c>
      <c r="E366" s="32" t="s">
        <v>17</v>
      </c>
      <c r="F366" s="34" t="s">
        <v>17</v>
      </c>
      <c r="G366" s="34">
        <f t="shared" si="7"/>
        <v>88.33</v>
      </c>
      <c r="H366" s="42" t="s">
        <v>371</v>
      </c>
      <c r="I366" s="34">
        <v>8.8330000000000002</v>
      </c>
      <c r="J366" s="34">
        <v>10</v>
      </c>
      <c r="K366" s="42" t="s">
        <v>307</v>
      </c>
    </row>
    <row r="367" spans="1:11" s="30" customFormat="1" ht="12.75" x14ac:dyDescent="0.2">
      <c r="A367" s="54" t="s">
        <v>375</v>
      </c>
      <c r="B367" s="32" t="s">
        <v>17</v>
      </c>
      <c r="C367" s="32" t="s">
        <v>17</v>
      </c>
      <c r="D367" s="32" t="s">
        <v>17</v>
      </c>
      <c r="E367" s="32" t="s">
        <v>17</v>
      </c>
      <c r="F367" s="34" t="s">
        <v>17</v>
      </c>
      <c r="G367" s="34">
        <f t="shared" si="7"/>
        <v>412.42</v>
      </c>
      <c r="H367" s="42" t="s">
        <v>348</v>
      </c>
      <c r="I367" s="34">
        <v>22.911999999999999</v>
      </c>
      <c r="J367" s="34">
        <v>18</v>
      </c>
      <c r="K367" s="42" t="s">
        <v>307</v>
      </c>
    </row>
    <row r="368" spans="1:11" s="30" customFormat="1" ht="25.5" x14ac:dyDescent="0.2">
      <c r="A368" s="54" t="s">
        <v>334</v>
      </c>
      <c r="B368" s="32" t="s">
        <v>17</v>
      </c>
      <c r="C368" s="32" t="s">
        <v>17</v>
      </c>
      <c r="D368" s="32" t="s">
        <v>17</v>
      </c>
      <c r="E368" s="32" t="s">
        <v>17</v>
      </c>
      <c r="F368" s="34" t="s">
        <v>17</v>
      </c>
      <c r="G368" s="34">
        <f t="shared" si="7"/>
        <v>227.2</v>
      </c>
      <c r="H368" s="42" t="s">
        <v>46</v>
      </c>
      <c r="I368" s="34">
        <v>5.68</v>
      </c>
      <c r="J368" s="34">
        <v>40</v>
      </c>
      <c r="K368" s="42" t="s">
        <v>307</v>
      </c>
    </row>
    <row r="369" spans="1:11" s="30" customFormat="1" ht="12.75" x14ac:dyDescent="0.2">
      <c r="A369" s="54" t="s">
        <v>341</v>
      </c>
      <c r="B369" s="32" t="s">
        <v>17</v>
      </c>
      <c r="C369" s="32" t="s">
        <v>17</v>
      </c>
      <c r="D369" s="32" t="s">
        <v>17</v>
      </c>
      <c r="E369" s="32" t="s">
        <v>17</v>
      </c>
      <c r="F369" s="34" t="s">
        <v>17</v>
      </c>
      <c r="G369" s="34">
        <f t="shared" si="7"/>
        <v>67.2</v>
      </c>
      <c r="H369" s="42" t="s">
        <v>342</v>
      </c>
      <c r="I369" s="34">
        <v>6.72</v>
      </c>
      <c r="J369" s="34">
        <v>10</v>
      </c>
      <c r="K369" s="42" t="s">
        <v>307</v>
      </c>
    </row>
    <row r="370" spans="1:11" s="30" customFormat="1" ht="12.75" x14ac:dyDescent="0.2">
      <c r="A370" s="54" t="s">
        <v>376</v>
      </c>
      <c r="B370" s="32" t="s">
        <v>17</v>
      </c>
      <c r="C370" s="32" t="s">
        <v>17</v>
      </c>
      <c r="D370" s="32" t="s">
        <v>17</v>
      </c>
      <c r="E370" s="32" t="s">
        <v>17</v>
      </c>
      <c r="F370" s="34" t="s">
        <v>17</v>
      </c>
      <c r="G370" s="34">
        <f t="shared" si="7"/>
        <v>372.93</v>
      </c>
      <c r="H370" s="42" t="s">
        <v>348</v>
      </c>
      <c r="I370" s="34">
        <v>10.654999999999999</v>
      </c>
      <c r="J370" s="34">
        <v>35</v>
      </c>
      <c r="K370" s="42" t="s">
        <v>307</v>
      </c>
    </row>
    <row r="371" spans="1:11" s="30" customFormat="1" ht="12.75" x14ac:dyDescent="0.2">
      <c r="A371" s="54" t="s">
        <v>377</v>
      </c>
      <c r="B371" s="32" t="s">
        <v>17</v>
      </c>
      <c r="C371" s="32" t="s">
        <v>17</v>
      </c>
      <c r="D371" s="32" t="s">
        <v>17</v>
      </c>
      <c r="E371" s="32" t="s">
        <v>17</v>
      </c>
      <c r="F371" s="34" t="s">
        <v>17</v>
      </c>
      <c r="G371" s="34">
        <f t="shared" si="7"/>
        <v>181.5</v>
      </c>
      <c r="H371" s="42" t="s">
        <v>282</v>
      </c>
      <c r="I371" s="34">
        <v>12.1</v>
      </c>
      <c r="J371" s="34">
        <v>15</v>
      </c>
      <c r="K371" s="42" t="s">
        <v>307</v>
      </c>
    </row>
    <row r="372" spans="1:11" s="30" customFormat="1" ht="12.75" x14ac:dyDescent="0.2">
      <c r="A372" s="54" t="s">
        <v>378</v>
      </c>
      <c r="B372" s="32" t="s">
        <v>17</v>
      </c>
      <c r="C372" s="32" t="s">
        <v>17</v>
      </c>
      <c r="D372" s="32" t="s">
        <v>17</v>
      </c>
      <c r="E372" s="32" t="s">
        <v>17</v>
      </c>
      <c r="F372" s="34" t="s">
        <v>17</v>
      </c>
      <c r="G372" s="34">
        <f t="shared" si="7"/>
        <v>374.37</v>
      </c>
      <c r="H372" s="42" t="s">
        <v>348</v>
      </c>
      <c r="I372" s="34">
        <v>3.7437</v>
      </c>
      <c r="J372" s="34">
        <v>100</v>
      </c>
      <c r="K372" s="42" t="s">
        <v>307</v>
      </c>
    </row>
    <row r="373" spans="1:11" s="30" customFormat="1" ht="25.5" x14ac:dyDescent="0.2">
      <c r="A373" s="54" t="s">
        <v>379</v>
      </c>
      <c r="B373" s="32" t="s">
        <v>17</v>
      </c>
      <c r="C373" s="32" t="s">
        <v>17</v>
      </c>
      <c r="D373" s="32" t="s">
        <v>17</v>
      </c>
      <c r="E373" s="32" t="s">
        <v>17</v>
      </c>
      <c r="F373" s="34" t="s">
        <v>17</v>
      </c>
      <c r="G373" s="34">
        <f t="shared" si="7"/>
        <v>84.16</v>
      </c>
      <c r="H373" s="42" t="s">
        <v>369</v>
      </c>
      <c r="I373" s="34">
        <v>4.9505999999999997</v>
      </c>
      <c r="J373" s="34">
        <v>17</v>
      </c>
      <c r="K373" s="42" t="s">
        <v>307</v>
      </c>
    </row>
    <row r="374" spans="1:11" s="30" customFormat="1" ht="12.75" x14ac:dyDescent="0.2">
      <c r="A374" s="54" t="s">
        <v>380</v>
      </c>
      <c r="B374" s="32" t="s">
        <v>17</v>
      </c>
      <c r="C374" s="32" t="s">
        <v>17</v>
      </c>
      <c r="D374" s="32" t="s">
        <v>17</v>
      </c>
      <c r="E374" s="32" t="s">
        <v>17</v>
      </c>
      <c r="F374" s="34" t="s">
        <v>17</v>
      </c>
      <c r="G374" s="34">
        <f t="shared" si="7"/>
        <v>61.64</v>
      </c>
      <c r="H374" s="42" t="s">
        <v>355</v>
      </c>
      <c r="I374" s="34">
        <v>3.4243999999999999</v>
      </c>
      <c r="J374" s="34">
        <v>18</v>
      </c>
      <c r="K374" s="42" t="s">
        <v>307</v>
      </c>
    </row>
    <row r="375" spans="1:11" s="30" customFormat="1" ht="25.5" x14ac:dyDescent="0.2">
      <c r="A375" s="54" t="s">
        <v>358</v>
      </c>
      <c r="B375" s="32" t="s">
        <v>17</v>
      </c>
      <c r="C375" s="32" t="s">
        <v>17</v>
      </c>
      <c r="D375" s="32" t="s">
        <v>17</v>
      </c>
      <c r="E375" s="32" t="s">
        <v>17</v>
      </c>
      <c r="F375" s="34" t="s">
        <v>17</v>
      </c>
      <c r="G375" s="34">
        <f t="shared" si="7"/>
        <v>100</v>
      </c>
      <c r="H375" s="42" t="s">
        <v>359</v>
      </c>
      <c r="I375" s="34">
        <v>5</v>
      </c>
      <c r="J375" s="34">
        <v>20</v>
      </c>
      <c r="K375" s="42" t="s">
        <v>319</v>
      </c>
    </row>
    <row r="376" spans="1:11" s="30" customFormat="1" ht="25.5" x14ac:dyDescent="0.2">
      <c r="A376" s="54" t="s">
        <v>381</v>
      </c>
      <c r="B376" s="32" t="s">
        <v>17</v>
      </c>
      <c r="C376" s="32" t="s">
        <v>17</v>
      </c>
      <c r="D376" s="32" t="s">
        <v>17</v>
      </c>
      <c r="E376" s="32" t="s">
        <v>17</v>
      </c>
      <c r="F376" s="34" t="s">
        <v>17</v>
      </c>
      <c r="G376" s="34">
        <f t="shared" si="7"/>
        <v>16.96</v>
      </c>
      <c r="H376" s="42" t="s">
        <v>336</v>
      </c>
      <c r="I376" s="34">
        <v>4.24</v>
      </c>
      <c r="J376" s="34">
        <v>4</v>
      </c>
      <c r="K376" s="42" t="s">
        <v>319</v>
      </c>
    </row>
    <row r="377" spans="1:11" s="30" customFormat="1" ht="25.5" x14ac:dyDescent="0.2">
      <c r="A377" s="54" t="s">
        <v>334</v>
      </c>
      <c r="B377" s="32" t="s">
        <v>17</v>
      </c>
      <c r="C377" s="32" t="s">
        <v>17</v>
      </c>
      <c r="D377" s="32" t="s">
        <v>17</v>
      </c>
      <c r="E377" s="32" t="s">
        <v>17</v>
      </c>
      <c r="F377" s="34" t="s">
        <v>17</v>
      </c>
      <c r="G377" s="34">
        <f t="shared" si="7"/>
        <v>227</v>
      </c>
      <c r="H377" s="42" t="s">
        <v>46</v>
      </c>
      <c r="I377" s="34">
        <v>5.6749999999999998</v>
      </c>
      <c r="J377" s="34">
        <v>40</v>
      </c>
      <c r="K377" s="42" t="s">
        <v>319</v>
      </c>
    </row>
    <row r="378" spans="1:11" s="30" customFormat="1" ht="25.5" x14ac:dyDescent="0.2">
      <c r="A378" s="54" t="s">
        <v>341</v>
      </c>
      <c r="B378" s="32" t="s">
        <v>17</v>
      </c>
      <c r="C378" s="32" t="s">
        <v>17</v>
      </c>
      <c r="D378" s="32" t="s">
        <v>17</v>
      </c>
      <c r="E378" s="32" t="s">
        <v>17</v>
      </c>
      <c r="F378" s="34" t="s">
        <v>17</v>
      </c>
      <c r="G378" s="34">
        <f t="shared" si="7"/>
        <v>33.6</v>
      </c>
      <c r="H378" s="42" t="s">
        <v>342</v>
      </c>
      <c r="I378" s="34">
        <v>6.72</v>
      </c>
      <c r="J378" s="34">
        <v>5</v>
      </c>
      <c r="K378" s="42" t="s">
        <v>319</v>
      </c>
    </row>
    <row r="379" spans="1:11" s="30" customFormat="1" ht="25.5" x14ac:dyDescent="0.2">
      <c r="A379" s="54" t="s">
        <v>382</v>
      </c>
      <c r="B379" s="32" t="s">
        <v>17</v>
      </c>
      <c r="C379" s="32" t="s">
        <v>17</v>
      </c>
      <c r="D379" s="32" t="s">
        <v>17</v>
      </c>
      <c r="E379" s="32" t="s">
        <v>17</v>
      </c>
      <c r="F379" s="34" t="s">
        <v>17</v>
      </c>
      <c r="G379" s="34">
        <f t="shared" si="7"/>
        <v>95.98</v>
      </c>
      <c r="H379" s="42" t="s">
        <v>317</v>
      </c>
      <c r="I379" s="34">
        <v>2.3995000000000002</v>
      </c>
      <c r="J379" s="34">
        <v>40</v>
      </c>
      <c r="K379" s="42" t="s">
        <v>319</v>
      </c>
    </row>
    <row r="380" spans="1:11" s="30" customFormat="1" ht="25.5" x14ac:dyDescent="0.2">
      <c r="A380" s="54" t="s">
        <v>383</v>
      </c>
      <c r="B380" s="32" t="s">
        <v>17</v>
      </c>
      <c r="C380" s="32" t="s">
        <v>17</v>
      </c>
      <c r="D380" s="32" t="s">
        <v>17</v>
      </c>
      <c r="E380" s="32" t="s">
        <v>17</v>
      </c>
      <c r="F380" s="34" t="s">
        <v>17</v>
      </c>
      <c r="G380" s="34">
        <f t="shared" si="7"/>
        <v>21.15</v>
      </c>
      <c r="H380" s="42" t="s">
        <v>336</v>
      </c>
      <c r="I380" s="34">
        <v>7.05</v>
      </c>
      <c r="J380" s="34">
        <v>3</v>
      </c>
      <c r="K380" s="42" t="s">
        <v>319</v>
      </c>
    </row>
    <row r="381" spans="1:11" s="30" customFormat="1" ht="25.5" x14ac:dyDescent="0.2">
      <c r="A381" s="54" t="s">
        <v>384</v>
      </c>
      <c r="B381" s="32" t="s">
        <v>17</v>
      </c>
      <c r="C381" s="32" t="s">
        <v>17</v>
      </c>
      <c r="D381" s="32" t="s">
        <v>17</v>
      </c>
      <c r="E381" s="32" t="s">
        <v>17</v>
      </c>
      <c r="F381" s="34" t="s">
        <v>17</v>
      </c>
      <c r="G381" s="34">
        <f t="shared" si="7"/>
        <v>26.8</v>
      </c>
      <c r="H381" s="42" t="s">
        <v>336</v>
      </c>
      <c r="I381" s="34">
        <v>1.34</v>
      </c>
      <c r="J381" s="34">
        <v>20</v>
      </c>
      <c r="K381" s="42" t="s">
        <v>319</v>
      </c>
    </row>
    <row r="382" spans="1:11" s="30" customFormat="1" ht="25.5" x14ac:dyDescent="0.2">
      <c r="A382" s="54" t="s">
        <v>385</v>
      </c>
      <c r="B382" s="32" t="s">
        <v>17</v>
      </c>
      <c r="C382" s="32" t="s">
        <v>17</v>
      </c>
      <c r="D382" s="32" t="s">
        <v>17</v>
      </c>
      <c r="E382" s="32" t="s">
        <v>17</v>
      </c>
      <c r="F382" s="34" t="s">
        <v>17</v>
      </c>
      <c r="G382" s="34">
        <f t="shared" si="7"/>
        <v>31.47</v>
      </c>
      <c r="H382" s="42" t="s">
        <v>317</v>
      </c>
      <c r="I382" s="34">
        <v>6.2933000000000003</v>
      </c>
      <c r="J382" s="34">
        <v>5</v>
      </c>
      <c r="K382" s="42" t="s">
        <v>319</v>
      </c>
    </row>
    <row r="383" spans="1:11" s="30" customFormat="1" ht="25.5" x14ac:dyDescent="0.2">
      <c r="A383" s="54" t="s">
        <v>386</v>
      </c>
      <c r="B383" s="32" t="s">
        <v>17</v>
      </c>
      <c r="C383" s="32" t="s">
        <v>17</v>
      </c>
      <c r="D383" s="32" t="s">
        <v>17</v>
      </c>
      <c r="E383" s="32" t="s">
        <v>17</v>
      </c>
      <c r="F383" s="34" t="s">
        <v>17</v>
      </c>
      <c r="G383" s="34">
        <f t="shared" si="7"/>
        <v>25.89</v>
      </c>
      <c r="H383" s="42" t="s">
        <v>317</v>
      </c>
      <c r="I383" s="34">
        <v>1.2945</v>
      </c>
      <c r="J383" s="34">
        <v>20</v>
      </c>
      <c r="K383" s="42" t="s">
        <v>319</v>
      </c>
    </row>
    <row r="384" spans="1:11" s="30" customFormat="1" ht="25.5" x14ac:dyDescent="0.2">
      <c r="A384" s="54" t="s">
        <v>387</v>
      </c>
      <c r="B384" s="32" t="s">
        <v>17</v>
      </c>
      <c r="C384" s="32" t="s">
        <v>17</v>
      </c>
      <c r="D384" s="32" t="s">
        <v>17</v>
      </c>
      <c r="E384" s="32" t="s">
        <v>17</v>
      </c>
      <c r="F384" s="34" t="s">
        <v>17</v>
      </c>
      <c r="G384" s="34">
        <f t="shared" si="7"/>
        <v>108.9</v>
      </c>
      <c r="H384" s="42" t="s">
        <v>357</v>
      </c>
      <c r="I384" s="34">
        <v>1.089</v>
      </c>
      <c r="J384" s="34">
        <v>100</v>
      </c>
      <c r="K384" s="42" t="s">
        <v>319</v>
      </c>
    </row>
    <row r="385" spans="1:11" s="30" customFormat="1" ht="25.5" x14ac:dyDescent="0.2">
      <c r="A385" s="54" t="s">
        <v>388</v>
      </c>
      <c r="B385" s="32" t="s">
        <v>17</v>
      </c>
      <c r="C385" s="32" t="s">
        <v>17</v>
      </c>
      <c r="D385" s="32" t="s">
        <v>17</v>
      </c>
      <c r="E385" s="32" t="s">
        <v>17</v>
      </c>
      <c r="F385" s="34" t="s">
        <v>17</v>
      </c>
      <c r="G385" s="34">
        <f t="shared" si="7"/>
        <v>30</v>
      </c>
      <c r="H385" s="42" t="s">
        <v>389</v>
      </c>
      <c r="I385" s="34">
        <v>3</v>
      </c>
      <c r="J385" s="34">
        <v>10</v>
      </c>
      <c r="K385" s="42" t="s">
        <v>319</v>
      </c>
    </row>
    <row r="386" spans="1:11" s="30" customFormat="1" ht="12.75" x14ac:dyDescent="0.2">
      <c r="A386" s="54" t="s">
        <v>358</v>
      </c>
      <c r="B386" s="32" t="s">
        <v>17</v>
      </c>
      <c r="C386" s="32" t="s">
        <v>17</v>
      </c>
      <c r="D386" s="32" t="s">
        <v>17</v>
      </c>
      <c r="E386" s="32" t="s">
        <v>17</v>
      </c>
      <c r="F386" s="34" t="s">
        <v>17</v>
      </c>
      <c r="G386" s="34">
        <f t="shared" si="7"/>
        <v>150</v>
      </c>
      <c r="H386" s="42" t="s">
        <v>359</v>
      </c>
      <c r="I386" s="34">
        <v>5</v>
      </c>
      <c r="J386" s="34">
        <v>30</v>
      </c>
      <c r="K386" s="42" t="s">
        <v>328</v>
      </c>
    </row>
    <row r="387" spans="1:11" s="30" customFormat="1" ht="12.75" x14ac:dyDescent="0.2">
      <c r="A387" s="54" t="s">
        <v>390</v>
      </c>
      <c r="B387" s="32" t="s">
        <v>17</v>
      </c>
      <c r="C387" s="32" t="s">
        <v>17</v>
      </c>
      <c r="D387" s="32" t="s">
        <v>17</v>
      </c>
      <c r="E387" s="32" t="s">
        <v>17</v>
      </c>
      <c r="F387" s="34" t="s">
        <v>17</v>
      </c>
      <c r="G387" s="34">
        <f t="shared" si="7"/>
        <v>84.03</v>
      </c>
      <c r="H387" s="42" t="s">
        <v>348</v>
      </c>
      <c r="I387" s="34">
        <v>5.6020000000000003</v>
      </c>
      <c r="J387" s="34">
        <v>15</v>
      </c>
      <c r="K387" s="42" t="s">
        <v>328</v>
      </c>
    </row>
    <row r="388" spans="1:11" s="30" customFormat="1" ht="25.5" x14ac:dyDescent="0.2">
      <c r="A388" s="54" t="s">
        <v>334</v>
      </c>
      <c r="B388" s="32" t="s">
        <v>17</v>
      </c>
      <c r="C388" s="32" t="s">
        <v>17</v>
      </c>
      <c r="D388" s="32" t="s">
        <v>17</v>
      </c>
      <c r="E388" s="32" t="s">
        <v>17</v>
      </c>
      <c r="F388" s="34" t="s">
        <v>17</v>
      </c>
      <c r="G388" s="34">
        <f t="shared" ref="G388:G415" si="8">ROUND(I388*J388,2)</f>
        <v>680.99</v>
      </c>
      <c r="H388" s="42" t="s">
        <v>46</v>
      </c>
      <c r="I388" s="34">
        <v>5.6749000000000001</v>
      </c>
      <c r="J388" s="34">
        <v>120</v>
      </c>
      <c r="K388" s="42" t="s">
        <v>328</v>
      </c>
    </row>
    <row r="389" spans="1:11" s="30" customFormat="1" ht="12.75" x14ac:dyDescent="0.2">
      <c r="A389" s="54" t="s">
        <v>391</v>
      </c>
      <c r="B389" s="32" t="s">
        <v>17</v>
      </c>
      <c r="C389" s="32" t="s">
        <v>17</v>
      </c>
      <c r="D389" s="32" t="s">
        <v>17</v>
      </c>
      <c r="E389" s="32" t="s">
        <v>17</v>
      </c>
      <c r="F389" s="34" t="s">
        <v>17</v>
      </c>
      <c r="G389" s="34">
        <f t="shared" si="8"/>
        <v>122.3</v>
      </c>
      <c r="H389" s="42" t="s">
        <v>348</v>
      </c>
      <c r="I389" s="34">
        <v>5.0957999999999997</v>
      </c>
      <c r="J389" s="34">
        <v>24</v>
      </c>
      <c r="K389" s="42" t="s">
        <v>328</v>
      </c>
    </row>
    <row r="390" spans="1:11" s="30" customFormat="1" ht="12.75" x14ac:dyDescent="0.2">
      <c r="A390" s="54" t="s">
        <v>341</v>
      </c>
      <c r="B390" s="32" t="s">
        <v>17</v>
      </c>
      <c r="C390" s="32" t="s">
        <v>17</v>
      </c>
      <c r="D390" s="32" t="s">
        <v>17</v>
      </c>
      <c r="E390" s="32" t="s">
        <v>17</v>
      </c>
      <c r="F390" s="34" t="s">
        <v>17</v>
      </c>
      <c r="G390" s="34">
        <f t="shared" si="8"/>
        <v>67.2</v>
      </c>
      <c r="H390" s="42" t="s">
        <v>342</v>
      </c>
      <c r="I390" s="34">
        <v>6.72</v>
      </c>
      <c r="J390" s="34">
        <v>10</v>
      </c>
      <c r="K390" s="42" t="s">
        <v>328</v>
      </c>
    </row>
    <row r="391" spans="1:11" s="30" customFormat="1" ht="12.75" x14ac:dyDescent="0.2">
      <c r="A391" s="54" t="s">
        <v>392</v>
      </c>
      <c r="B391" s="32" t="s">
        <v>17</v>
      </c>
      <c r="C391" s="32" t="s">
        <v>17</v>
      </c>
      <c r="D391" s="32" t="s">
        <v>17</v>
      </c>
      <c r="E391" s="32" t="s">
        <v>17</v>
      </c>
      <c r="F391" s="34" t="s">
        <v>17</v>
      </c>
      <c r="G391" s="34">
        <f t="shared" si="8"/>
        <v>76.16</v>
      </c>
      <c r="H391" s="42" t="s">
        <v>348</v>
      </c>
      <c r="I391" s="34">
        <v>4.76</v>
      </c>
      <c r="J391" s="34">
        <v>16</v>
      </c>
      <c r="K391" s="42" t="s">
        <v>328</v>
      </c>
    </row>
    <row r="392" spans="1:11" s="30" customFormat="1" ht="12.75" x14ac:dyDescent="0.2">
      <c r="A392" s="54" t="s">
        <v>393</v>
      </c>
      <c r="B392" s="32" t="s">
        <v>17</v>
      </c>
      <c r="C392" s="32" t="s">
        <v>17</v>
      </c>
      <c r="D392" s="32" t="s">
        <v>17</v>
      </c>
      <c r="E392" s="32" t="s">
        <v>17</v>
      </c>
      <c r="F392" s="34" t="s">
        <v>17</v>
      </c>
      <c r="G392" s="34">
        <f t="shared" si="8"/>
        <v>70.42</v>
      </c>
      <c r="H392" s="42" t="s">
        <v>348</v>
      </c>
      <c r="I392" s="34">
        <v>5.8682999999999996</v>
      </c>
      <c r="J392" s="34">
        <v>12</v>
      </c>
      <c r="K392" s="42" t="s">
        <v>328</v>
      </c>
    </row>
    <row r="393" spans="1:11" s="30" customFormat="1" ht="12.75" x14ac:dyDescent="0.2">
      <c r="A393" s="54" t="s">
        <v>394</v>
      </c>
      <c r="B393" s="32" t="s">
        <v>17</v>
      </c>
      <c r="C393" s="32" t="s">
        <v>17</v>
      </c>
      <c r="D393" s="32" t="s">
        <v>17</v>
      </c>
      <c r="E393" s="32" t="s">
        <v>17</v>
      </c>
      <c r="F393" s="34" t="s">
        <v>17</v>
      </c>
      <c r="G393" s="34">
        <f t="shared" si="8"/>
        <v>29.27</v>
      </c>
      <c r="H393" s="42" t="s">
        <v>374</v>
      </c>
      <c r="I393" s="34">
        <v>0.58540000000000003</v>
      </c>
      <c r="J393" s="34">
        <v>50</v>
      </c>
      <c r="K393" s="42" t="s">
        <v>328</v>
      </c>
    </row>
    <row r="394" spans="1:11" s="30" customFormat="1" ht="12.75" x14ac:dyDescent="0.2">
      <c r="A394" s="54" t="s">
        <v>395</v>
      </c>
      <c r="B394" s="32" t="s">
        <v>17</v>
      </c>
      <c r="C394" s="32" t="s">
        <v>17</v>
      </c>
      <c r="D394" s="32" t="s">
        <v>17</v>
      </c>
      <c r="E394" s="32" t="s">
        <v>17</v>
      </c>
      <c r="F394" s="34" t="s">
        <v>17</v>
      </c>
      <c r="G394" s="34">
        <f t="shared" si="8"/>
        <v>57.17</v>
      </c>
      <c r="H394" s="42" t="s">
        <v>396</v>
      </c>
      <c r="I394" s="34">
        <v>1.7866</v>
      </c>
      <c r="J394" s="34">
        <v>32</v>
      </c>
      <c r="K394" s="42" t="s">
        <v>328</v>
      </c>
    </row>
    <row r="395" spans="1:11" s="30" customFormat="1" ht="12.75" x14ac:dyDescent="0.2">
      <c r="A395" s="54" t="s">
        <v>397</v>
      </c>
      <c r="B395" s="32" t="s">
        <v>17</v>
      </c>
      <c r="C395" s="32" t="s">
        <v>17</v>
      </c>
      <c r="D395" s="32" t="s">
        <v>17</v>
      </c>
      <c r="E395" s="32" t="s">
        <v>17</v>
      </c>
      <c r="F395" s="34" t="s">
        <v>17</v>
      </c>
      <c r="G395" s="34">
        <f t="shared" si="8"/>
        <v>17.399999999999999</v>
      </c>
      <c r="H395" s="42" t="s">
        <v>374</v>
      </c>
      <c r="I395" s="34">
        <v>0.72499999999999998</v>
      </c>
      <c r="J395" s="34">
        <v>24</v>
      </c>
      <c r="K395" s="42" t="s">
        <v>328</v>
      </c>
    </row>
    <row r="396" spans="1:11" s="30" customFormat="1" ht="12.75" x14ac:dyDescent="0.2">
      <c r="A396" s="54" t="s">
        <v>398</v>
      </c>
      <c r="B396" s="32" t="s">
        <v>17</v>
      </c>
      <c r="C396" s="32" t="s">
        <v>17</v>
      </c>
      <c r="D396" s="32" t="s">
        <v>17</v>
      </c>
      <c r="E396" s="32" t="s">
        <v>17</v>
      </c>
      <c r="F396" s="34" t="s">
        <v>17</v>
      </c>
      <c r="G396" s="34">
        <f t="shared" si="8"/>
        <v>36.200000000000003</v>
      </c>
      <c r="H396" s="42" t="s">
        <v>355</v>
      </c>
      <c r="I396" s="34">
        <v>2.2625000000000002</v>
      </c>
      <c r="J396" s="34">
        <v>16</v>
      </c>
      <c r="K396" s="42" t="s">
        <v>328</v>
      </c>
    </row>
    <row r="397" spans="1:11" s="30" customFormat="1" ht="12.75" x14ac:dyDescent="0.2">
      <c r="A397" s="54" t="s">
        <v>399</v>
      </c>
      <c r="B397" s="32" t="s">
        <v>17</v>
      </c>
      <c r="C397" s="32" t="s">
        <v>17</v>
      </c>
      <c r="D397" s="32" t="s">
        <v>17</v>
      </c>
      <c r="E397" s="32" t="s">
        <v>17</v>
      </c>
      <c r="F397" s="34" t="s">
        <v>17</v>
      </c>
      <c r="G397" s="34">
        <f t="shared" si="8"/>
        <v>8.7100000000000009</v>
      </c>
      <c r="H397" s="42" t="s">
        <v>374</v>
      </c>
      <c r="I397" s="34">
        <v>0.5444</v>
      </c>
      <c r="J397" s="34">
        <v>16</v>
      </c>
      <c r="K397" s="42" t="s">
        <v>328</v>
      </c>
    </row>
    <row r="398" spans="1:11" s="30" customFormat="1" ht="12.75" x14ac:dyDescent="0.2">
      <c r="A398" s="54" t="s">
        <v>400</v>
      </c>
      <c r="B398" s="32" t="s">
        <v>17</v>
      </c>
      <c r="C398" s="32" t="s">
        <v>17</v>
      </c>
      <c r="D398" s="32" t="s">
        <v>17</v>
      </c>
      <c r="E398" s="32" t="s">
        <v>17</v>
      </c>
      <c r="F398" s="34" t="s">
        <v>17</v>
      </c>
      <c r="G398" s="34">
        <f t="shared" si="8"/>
        <v>33.08</v>
      </c>
      <c r="H398" s="42" t="s">
        <v>396</v>
      </c>
      <c r="I398" s="34">
        <v>1.6539999999999999</v>
      </c>
      <c r="J398" s="34">
        <v>20</v>
      </c>
      <c r="K398" s="42" t="s">
        <v>328</v>
      </c>
    </row>
    <row r="399" spans="1:11" s="30" customFormat="1" ht="12.75" x14ac:dyDescent="0.2">
      <c r="A399" s="54" t="s">
        <v>401</v>
      </c>
      <c r="B399" s="32" t="s">
        <v>17</v>
      </c>
      <c r="C399" s="32" t="s">
        <v>17</v>
      </c>
      <c r="D399" s="32" t="s">
        <v>17</v>
      </c>
      <c r="E399" s="32" t="s">
        <v>17</v>
      </c>
      <c r="F399" s="34" t="s">
        <v>17</v>
      </c>
      <c r="G399" s="34">
        <f t="shared" si="8"/>
        <v>74.92</v>
      </c>
      <c r="H399" s="42" t="s">
        <v>355</v>
      </c>
      <c r="I399" s="34">
        <v>0.52029999999999998</v>
      </c>
      <c r="J399" s="34">
        <v>144</v>
      </c>
      <c r="K399" s="42" t="s">
        <v>328</v>
      </c>
    </row>
    <row r="400" spans="1:11" s="30" customFormat="1" ht="25.5" x14ac:dyDescent="0.2">
      <c r="A400" s="54" t="s">
        <v>402</v>
      </c>
      <c r="B400" s="32" t="s">
        <v>17</v>
      </c>
      <c r="C400" s="32" t="s">
        <v>17</v>
      </c>
      <c r="D400" s="32" t="s">
        <v>17</v>
      </c>
      <c r="E400" s="32" t="s">
        <v>17</v>
      </c>
      <c r="F400" s="34" t="s">
        <v>17</v>
      </c>
      <c r="G400" s="34">
        <f t="shared" si="8"/>
        <v>10.5</v>
      </c>
      <c r="H400" s="42" t="s">
        <v>403</v>
      </c>
      <c r="I400" s="34">
        <v>10.5</v>
      </c>
      <c r="J400" s="34">
        <v>1</v>
      </c>
      <c r="K400" s="42" t="s">
        <v>404</v>
      </c>
    </row>
    <row r="401" spans="1:11" s="30" customFormat="1" ht="25.5" x14ac:dyDescent="0.2">
      <c r="A401" s="54" t="s">
        <v>405</v>
      </c>
      <c r="B401" s="32" t="s">
        <v>17</v>
      </c>
      <c r="C401" s="32" t="s">
        <v>17</v>
      </c>
      <c r="D401" s="32" t="s">
        <v>17</v>
      </c>
      <c r="E401" s="32" t="s">
        <v>17</v>
      </c>
      <c r="F401" s="34" t="s">
        <v>17</v>
      </c>
      <c r="G401" s="34">
        <f t="shared" si="8"/>
        <v>13.77</v>
      </c>
      <c r="H401" s="42" t="s">
        <v>406</v>
      </c>
      <c r="I401" s="34">
        <v>4.59</v>
      </c>
      <c r="J401" s="34">
        <v>3</v>
      </c>
      <c r="K401" s="42" t="s">
        <v>404</v>
      </c>
    </row>
    <row r="402" spans="1:11" s="30" customFormat="1" ht="25.5" x14ac:dyDescent="0.2">
      <c r="A402" s="54" t="s">
        <v>358</v>
      </c>
      <c r="B402" s="32" t="s">
        <v>17</v>
      </c>
      <c r="C402" s="32" t="s">
        <v>17</v>
      </c>
      <c r="D402" s="32" t="s">
        <v>17</v>
      </c>
      <c r="E402" s="32" t="s">
        <v>17</v>
      </c>
      <c r="F402" s="34" t="s">
        <v>17</v>
      </c>
      <c r="G402" s="34">
        <f t="shared" si="8"/>
        <v>9.9499999999999993</v>
      </c>
      <c r="H402" s="42" t="s">
        <v>406</v>
      </c>
      <c r="I402" s="34">
        <v>1.99</v>
      </c>
      <c r="J402" s="34">
        <v>5</v>
      </c>
      <c r="K402" s="42" t="s">
        <v>404</v>
      </c>
    </row>
    <row r="403" spans="1:11" s="30" customFormat="1" ht="25.5" x14ac:dyDescent="0.2">
      <c r="A403" s="54" t="s">
        <v>407</v>
      </c>
      <c r="B403" s="32" t="s">
        <v>17</v>
      </c>
      <c r="C403" s="32" t="s">
        <v>17</v>
      </c>
      <c r="D403" s="32" t="s">
        <v>17</v>
      </c>
      <c r="E403" s="32" t="s">
        <v>17</v>
      </c>
      <c r="F403" s="34" t="s">
        <v>17</v>
      </c>
      <c r="G403" s="34">
        <f t="shared" si="8"/>
        <v>0.45</v>
      </c>
      <c r="H403" s="42" t="s">
        <v>408</v>
      </c>
      <c r="I403" s="34">
        <v>0.45</v>
      </c>
      <c r="J403" s="34">
        <v>1</v>
      </c>
      <c r="K403" s="42" t="s">
        <v>404</v>
      </c>
    </row>
    <row r="404" spans="1:11" s="55" customFormat="1" ht="12.75" x14ac:dyDescent="0.2">
      <c r="A404" s="36" t="s">
        <v>409</v>
      </c>
      <c r="B404" s="37" t="s">
        <v>17</v>
      </c>
      <c r="C404" s="37" t="s">
        <v>17</v>
      </c>
      <c r="D404" s="37" t="s">
        <v>17</v>
      </c>
      <c r="E404" s="37" t="s">
        <v>17</v>
      </c>
      <c r="F404" s="39">
        <v>3809</v>
      </c>
      <c r="G404" s="38">
        <f>SUM(G405:G410)</f>
        <v>3809</v>
      </c>
      <c r="H404" s="39" t="s">
        <v>17</v>
      </c>
      <c r="I404" s="39" t="s">
        <v>17</v>
      </c>
      <c r="J404" s="39" t="s">
        <v>17</v>
      </c>
      <c r="K404" s="53" t="s">
        <v>17</v>
      </c>
    </row>
    <row r="405" spans="1:11" s="30" customFormat="1" ht="12.75" x14ac:dyDescent="0.2">
      <c r="A405" s="54" t="s">
        <v>409</v>
      </c>
      <c r="B405" s="32" t="s">
        <v>17</v>
      </c>
      <c r="C405" s="32" t="s">
        <v>17</v>
      </c>
      <c r="D405" s="32" t="s">
        <v>17</v>
      </c>
      <c r="E405" s="32" t="s">
        <v>17</v>
      </c>
      <c r="F405" s="34" t="s">
        <v>17</v>
      </c>
      <c r="G405" s="34">
        <f t="shared" si="8"/>
        <v>1225</v>
      </c>
      <c r="H405" s="42" t="s">
        <v>410</v>
      </c>
      <c r="I405" s="34">
        <v>1.75</v>
      </c>
      <c r="J405" s="34">
        <v>700</v>
      </c>
      <c r="K405" s="42" t="s">
        <v>279</v>
      </c>
    </row>
    <row r="406" spans="1:11" s="30" customFormat="1" ht="12.75" x14ac:dyDescent="0.2">
      <c r="A406" s="54" t="s">
        <v>409</v>
      </c>
      <c r="B406" s="32" t="s">
        <v>17</v>
      </c>
      <c r="C406" s="32" t="s">
        <v>17</v>
      </c>
      <c r="D406" s="32" t="s">
        <v>17</v>
      </c>
      <c r="E406" s="32" t="s">
        <v>17</v>
      </c>
      <c r="F406" s="34" t="s">
        <v>17</v>
      </c>
      <c r="G406" s="34">
        <f t="shared" si="8"/>
        <v>624</v>
      </c>
      <c r="H406" s="42" t="s">
        <v>410</v>
      </c>
      <c r="I406" s="34">
        <v>1.56</v>
      </c>
      <c r="J406" s="34">
        <v>400</v>
      </c>
      <c r="K406" s="42" t="s">
        <v>298</v>
      </c>
    </row>
    <row r="407" spans="1:11" s="30" customFormat="1" ht="12.75" x14ac:dyDescent="0.2">
      <c r="A407" s="54" t="s">
        <v>409</v>
      </c>
      <c r="B407" s="32" t="s">
        <v>17</v>
      </c>
      <c r="C407" s="32" t="s">
        <v>17</v>
      </c>
      <c r="D407" s="32" t="s">
        <v>17</v>
      </c>
      <c r="E407" s="32" t="s">
        <v>17</v>
      </c>
      <c r="F407" s="34" t="s">
        <v>17</v>
      </c>
      <c r="G407" s="34">
        <f t="shared" si="8"/>
        <v>429</v>
      </c>
      <c r="H407" s="42" t="s">
        <v>410</v>
      </c>
      <c r="I407" s="34">
        <v>1.43</v>
      </c>
      <c r="J407" s="34">
        <v>300</v>
      </c>
      <c r="K407" s="42" t="s">
        <v>294</v>
      </c>
    </row>
    <row r="408" spans="1:11" s="30" customFormat="1" ht="12.75" x14ac:dyDescent="0.2">
      <c r="A408" s="54" t="s">
        <v>409</v>
      </c>
      <c r="B408" s="32" t="s">
        <v>17</v>
      </c>
      <c r="C408" s="32" t="s">
        <v>17</v>
      </c>
      <c r="D408" s="32" t="s">
        <v>17</v>
      </c>
      <c r="E408" s="32" t="s">
        <v>17</v>
      </c>
      <c r="F408" s="34" t="s">
        <v>17</v>
      </c>
      <c r="G408" s="34">
        <f t="shared" si="8"/>
        <v>525</v>
      </c>
      <c r="H408" s="42" t="s">
        <v>410</v>
      </c>
      <c r="I408" s="34">
        <v>1.75</v>
      </c>
      <c r="J408" s="34">
        <v>300</v>
      </c>
      <c r="K408" s="42" t="s">
        <v>307</v>
      </c>
    </row>
    <row r="409" spans="1:11" s="30" customFormat="1" ht="25.5" x14ac:dyDescent="0.2">
      <c r="A409" s="54" t="s">
        <v>409</v>
      </c>
      <c r="B409" s="32" t="s">
        <v>17</v>
      </c>
      <c r="C409" s="32" t="s">
        <v>17</v>
      </c>
      <c r="D409" s="32" t="s">
        <v>17</v>
      </c>
      <c r="E409" s="32" t="s">
        <v>17</v>
      </c>
      <c r="F409" s="34" t="s">
        <v>17</v>
      </c>
      <c r="G409" s="34">
        <f t="shared" si="8"/>
        <v>326</v>
      </c>
      <c r="H409" s="42" t="s">
        <v>410</v>
      </c>
      <c r="I409" s="34">
        <v>1.63</v>
      </c>
      <c r="J409" s="34">
        <v>200</v>
      </c>
      <c r="K409" s="42" t="s">
        <v>319</v>
      </c>
    </row>
    <row r="410" spans="1:11" s="30" customFormat="1" ht="12.75" x14ac:dyDescent="0.2">
      <c r="A410" s="54" t="s">
        <v>409</v>
      </c>
      <c r="B410" s="32" t="s">
        <v>17</v>
      </c>
      <c r="C410" s="32" t="s">
        <v>17</v>
      </c>
      <c r="D410" s="32" t="s">
        <v>17</v>
      </c>
      <c r="E410" s="32" t="s">
        <v>17</v>
      </c>
      <c r="F410" s="34" t="s">
        <v>17</v>
      </c>
      <c r="G410" s="34">
        <f t="shared" si="8"/>
        <v>680</v>
      </c>
      <c r="H410" s="42" t="s">
        <v>410</v>
      </c>
      <c r="I410" s="56">
        <v>1.36</v>
      </c>
      <c r="J410" s="56">
        <v>500</v>
      </c>
      <c r="K410" s="42" t="s">
        <v>411</v>
      </c>
    </row>
    <row r="411" spans="1:11" s="33" customFormat="1" ht="12.75" x14ac:dyDescent="0.2">
      <c r="A411" s="36" t="s">
        <v>412</v>
      </c>
      <c r="B411" s="37" t="s">
        <v>17</v>
      </c>
      <c r="C411" s="37" t="s">
        <v>17</v>
      </c>
      <c r="D411" s="37" t="s">
        <v>17</v>
      </c>
      <c r="E411" s="37" t="s">
        <v>17</v>
      </c>
      <c r="F411" s="38">
        <v>410</v>
      </c>
      <c r="G411" s="38">
        <f>SUM(G412:G415)</f>
        <v>410.28000000000003</v>
      </c>
      <c r="H411" s="39" t="s">
        <v>17</v>
      </c>
      <c r="I411" s="39" t="s">
        <v>17</v>
      </c>
      <c r="J411" s="39" t="s">
        <v>17</v>
      </c>
      <c r="K411" s="53" t="s">
        <v>17</v>
      </c>
    </row>
    <row r="412" spans="1:11" s="30" customFormat="1" ht="12.75" x14ac:dyDescent="0.2">
      <c r="A412" s="40" t="s">
        <v>413</v>
      </c>
      <c r="B412" s="32" t="s">
        <v>17</v>
      </c>
      <c r="C412" s="32" t="s">
        <v>17</v>
      </c>
      <c r="D412" s="32" t="s">
        <v>17</v>
      </c>
      <c r="E412" s="32" t="s">
        <v>17</v>
      </c>
      <c r="F412" s="34" t="s">
        <v>17</v>
      </c>
      <c r="G412" s="34">
        <f t="shared" si="8"/>
        <v>212</v>
      </c>
      <c r="H412" s="42" t="s">
        <v>414</v>
      </c>
      <c r="I412" s="34">
        <v>4.24</v>
      </c>
      <c r="J412" s="34">
        <v>50</v>
      </c>
      <c r="K412" s="42" t="s">
        <v>279</v>
      </c>
    </row>
    <row r="413" spans="1:11" s="30" customFormat="1" ht="12.75" x14ac:dyDescent="0.2">
      <c r="A413" s="40" t="s">
        <v>413</v>
      </c>
      <c r="B413" s="32" t="s">
        <v>17</v>
      </c>
      <c r="C413" s="32" t="s">
        <v>17</v>
      </c>
      <c r="D413" s="32" t="s">
        <v>17</v>
      </c>
      <c r="E413" s="32" t="s">
        <v>17</v>
      </c>
      <c r="F413" s="34" t="s">
        <v>17</v>
      </c>
      <c r="G413" s="34">
        <f t="shared" si="8"/>
        <v>62.8</v>
      </c>
      <c r="H413" s="42" t="s">
        <v>415</v>
      </c>
      <c r="I413" s="34">
        <v>1.57</v>
      </c>
      <c r="J413" s="34">
        <v>40</v>
      </c>
      <c r="K413" s="42" t="s">
        <v>279</v>
      </c>
    </row>
    <row r="414" spans="1:11" s="30" customFormat="1" ht="12.75" x14ac:dyDescent="0.2">
      <c r="A414" s="40" t="s">
        <v>416</v>
      </c>
      <c r="B414" s="32" t="s">
        <v>17</v>
      </c>
      <c r="C414" s="32" t="s">
        <v>17</v>
      </c>
      <c r="D414" s="32" t="s">
        <v>17</v>
      </c>
      <c r="E414" s="32" t="s">
        <v>17</v>
      </c>
      <c r="F414" s="34" t="s">
        <v>17</v>
      </c>
      <c r="G414" s="34">
        <f t="shared" si="8"/>
        <v>74.88</v>
      </c>
      <c r="H414" s="42" t="s">
        <v>417</v>
      </c>
      <c r="I414" s="34">
        <v>0.52</v>
      </c>
      <c r="J414" s="34">
        <v>144</v>
      </c>
      <c r="K414" s="42" t="s">
        <v>328</v>
      </c>
    </row>
    <row r="415" spans="1:11" s="30" customFormat="1" ht="12.75" x14ac:dyDescent="0.2">
      <c r="A415" s="40" t="s">
        <v>418</v>
      </c>
      <c r="B415" s="32" t="s">
        <v>17</v>
      </c>
      <c r="C415" s="32" t="s">
        <v>17</v>
      </c>
      <c r="D415" s="32" t="s">
        <v>17</v>
      </c>
      <c r="E415" s="32" t="s">
        <v>17</v>
      </c>
      <c r="F415" s="34" t="s">
        <v>17</v>
      </c>
      <c r="G415" s="34">
        <f t="shared" si="8"/>
        <v>60.6</v>
      </c>
      <c r="H415" s="42" t="s">
        <v>417</v>
      </c>
      <c r="I415" s="34">
        <v>3.03</v>
      </c>
      <c r="J415" s="34">
        <v>20</v>
      </c>
      <c r="K415" s="42" t="s">
        <v>328</v>
      </c>
    </row>
    <row r="416" spans="1:11" s="33" customFormat="1" ht="12.75" x14ac:dyDescent="0.2">
      <c r="A416" s="26" t="s">
        <v>419</v>
      </c>
      <c r="B416" s="27" t="s">
        <v>17</v>
      </c>
      <c r="C416" s="27" t="s">
        <v>17</v>
      </c>
      <c r="D416" s="27" t="s">
        <v>17</v>
      </c>
      <c r="E416" s="27" t="s">
        <v>17</v>
      </c>
      <c r="F416" s="52">
        <f>SUM(F417:F489)</f>
        <v>22126</v>
      </c>
      <c r="G416" s="52">
        <f>G417+G460+G465+G470+G474+G486+G489</f>
        <v>22126</v>
      </c>
      <c r="H416" s="27" t="s">
        <v>17</v>
      </c>
      <c r="I416" s="57" t="s">
        <v>17</v>
      </c>
      <c r="J416" s="57" t="s">
        <v>17</v>
      </c>
      <c r="K416" s="58" t="s">
        <v>17</v>
      </c>
    </row>
    <row r="417" spans="1:11" s="33" customFormat="1" ht="12.75" x14ac:dyDescent="0.2">
      <c r="A417" s="36" t="s">
        <v>420</v>
      </c>
      <c r="B417" s="37" t="s">
        <v>17</v>
      </c>
      <c r="C417" s="37" t="s">
        <v>17</v>
      </c>
      <c r="D417" s="37" t="s">
        <v>17</v>
      </c>
      <c r="E417" s="37" t="s">
        <v>17</v>
      </c>
      <c r="F417" s="38">
        <v>8948</v>
      </c>
      <c r="G417" s="38">
        <f>SUM(G418:G459)</f>
        <v>8948.0599999999977</v>
      </c>
      <c r="H417" s="37" t="s">
        <v>17</v>
      </c>
      <c r="I417" s="39" t="s">
        <v>17</v>
      </c>
      <c r="J417" s="39" t="s">
        <v>17</v>
      </c>
      <c r="K417" s="53" t="s">
        <v>17</v>
      </c>
    </row>
    <row r="418" spans="1:11" s="30" customFormat="1" ht="25.5" x14ac:dyDescent="0.2">
      <c r="A418" s="40" t="s">
        <v>421</v>
      </c>
      <c r="B418" s="32" t="s">
        <v>17</v>
      </c>
      <c r="C418" s="32" t="s">
        <v>17</v>
      </c>
      <c r="D418" s="32" t="s">
        <v>17</v>
      </c>
      <c r="E418" s="32" t="s">
        <v>17</v>
      </c>
      <c r="F418" s="34" t="s">
        <v>17</v>
      </c>
      <c r="G418" s="34">
        <f>ROUND(I418*J418,2)</f>
        <v>78.5</v>
      </c>
      <c r="H418" s="42" t="s">
        <v>422</v>
      </c>
      <c r="I418" s="34">
        <v>9.8130000000000006</v>
      </c>
      <c r="J418" s="34">
        <v>8</v>
      </c>
      <c r="K418" s="42" t="s">
        <v>423</v>
      </c>
    </row>
    <row r="419" spans="1:11" s="30" customFormat="1" ht="25.5" x14ac:dyDescent="0.2">
      <c r="A419" s="40" t="s">
        <v>421</v>
      </c>
      <c r="B419" s="32" t="s">
        <v>17</v>
      </c>
      <c r="C419" s="32" t="s">
        <v>17</v>
      </c>
      <c r="D419" s="32" t="s">
        <v>17</v>
      </c>
      <c r="E419" s="32" t="s">
        <v>17</v>
      </c>
      <c r="F419" s="34" t="s">
        <v>17</v>
      </c>
      <c r="G419" s="34">
        <f t="shared" ref="G419:G482" si="9">ROUND(I419*J419,2)</f>
        <v>82.28</v>
      </c>
      <c r="H419" s="42" t="s">
        <v>422</v>
      </c>
      <c r="I419" s="34">
        <v>10.285</v>
      </c>
      <c r="J419" s="34">
        <v>8</v>
      </c>
      <c r="K419" s="42" t="s">
        <v>423</v>
      </c>
    </row>
    <row r="420" spans="1:11" s="30" customFormat="1" ht="25.5" x14ac:dyDescent="0.2">
      <c r="A420" s="40" t="s">
        <v>424</v>
      </c>
      <c r="B420" s="32" t="s">
        <v>17</v>
      </c>
      <c r="C420" s="32" t="s">
        <v>17</v>
      </c>
      <c r="D420" s="32" t="s">
        <v>17</v>
      </c>
      <c r="E420" s="32" t="s">
        <v>17</v>
      </c>
      <c r="F420" s="34" t="s">
        <v>17</v>
      </c>
      <c r="G420" s="34">
        <f t="shared" si="9"/>
        <v>121.97</v>
      </c>
      <c r="H420" s="42" t="s">
        <v>422</v>
      </c>
      <c r="I420" s="34">
        <v>5.0819999999999999</v>
      </c>
      <c r="J420" s="34">
        <v>24</v>
      </c>
      <c r="K420" s="42" t="s">
        <v>423</v>
      </c>
    </row>
    <row r="421" spans="1:11" s="30" customFormat="1" ht="25.5" x14ac:dyDescent="0.2">
      <c r="A421" s="40" t="s">
        <v>421</v>
      </c>
      <c r="B421" s="32" t="s">
        <v>17</v>
      </c>
      <c r="C421" s="32" t="s">
        <v>17</v>
      </c>
      <c r="D421" s="32" t="s">
        <v>17</v>
      </c>
      <c r="E421" s="32" t="s">
        <v>17</v>
      </c>
      <c r="F421" s="34" t="s">
        <v>17</v>
      </c>
      <c r="G421" s="34">
        <f t="shared" si="9"/>
        <v>366.48</v>
      </c>
      <c r="H421" s="42" t="s">
        <v>422</v>
      </c>
      <c r="I421" s="34">
        <v>10.18</v>
      </c>
      <c r="J421" s="34">
        <v>36</v>
      </c>
      <c r="K421" s="42" t="s">
        <v>423</v>
      </c>
    </row>
    <row r="422" spans="1:11" s="30" customFormat="1" ht="25.5" x14ac:dyDescent="0.2">
      <c r="A422" s="40" t="s">
        <v>425</v>
      </c>
      <c r="B422" s="32" t="s">
        <v>17</v>
      </c>
      <c r="C422" s="32" t="s">
        <v>17</v>
      </c>
      <c r="D422" s="32" t="s">
        <v>17</v>
      </c>
      <c r="E422" s="32" t="s">
        <v>17</v>
      </c>
      <c r="F422" s="34" t="s">
        <v>17</v>
      </c>
      <c r="G422" s="34">
        <f t="shared" si="9"/>
        <v>338.88</v>
      </c>
      <c r="H422" s="42" t="s">
        <v>422</v>
      </c>
      <c r="I422" s="34">
        <v>7.06</v>
      </c>
      <c r="J422" s="34">
        <v>48</v>
      </c>
      <c r="K422" s="42" t="s">
        <v>423</v>
      </c>
    </row>
    <row r="423" spans="1:11" s="30" customFormat="1" ht="25.5" x14ac:dyDescent="0.2">
      <c r="A423" s="40" t="s">
        <v>426</v>
      </c>
      <c r="B423" s="32" t="s">
        <v>17</v>
      </c>
      <c r="C423" s="32" t="s">
        <v>17</v>
      </c>
      <c r="D423" s="32" t="s">
        <v>17</v>
      </c>
      <c r="E423" s="32" t="s">
        <v>17</v>
      </c>
      <c r="F423" s="34" t="s">
        <v>17</v>
      </c>
      <c r="G423" s="34">
        <f t="shared" si="9"/>
        <v>89.38</v>
      </c>
      <c r="H423" s="42" t="s">
        <v>422</v>
      </c>
      <c r="I423" s="34">
        <v>4.7039999999999997</v>
      </c>
      <c r="J423" s="34">
        <v>19</v>
      </c>
      <c r="K423" s="42" t="s">
        <v>423</v>
      </c>
    </row>
    <row r="424" spans="1:11" s="30" customFormat="1" ht="25.5" x14ac:dyDescent="0.2">
      <c r="A424" s="40" t="s">
        <v>421</v>
      </c>
      <c r="B424" s="32" t="s">
        <v>17</v>
      </c>
      <c r="C424" s="32" t="s">
        <v>17</v>
      </c>
      <c r="D424" s="32" t="s">
        <v>17</v>
      </c>
      <c r="E424" s="32" t="s">
        <v>17</v>
      </c>
      <c r="F424" s="34" t="s">
        <v>17</v>
      </c>
      <c r="G424" s="34">
        <f t="shared" si="9"/>
        <v>82.76</v>
      </c>
      <c r="H424" s="42" t="s">
        <v>422</v>
      </c>
      <c r="I424" s="34">
        <v>6.8970000000000002</v>
      </c>
      <c r="J424" s="34">
        <v>12</v>
      </c>
      <c r="K424" s="42" t="s">
        <v>423</v>
      </c>
    </row>
    <row r="425" spans="1:11" s="30" customFormat="1" ht="12.75" x14ac:dyDescent="0.2">
      <c r="A425" s="40" t="s">
        <v>427</v>
      </c>
      <c r="B425" s="32" t="s">
        <v>17</v>
      </c>
      <c r="C425" s="32" t="s">
        <v>17</v>
      </c>
      <c r="D425" s="32" t="s">
        <v>17</v>
      </c>
      <c r="E425" s="32" t="s">
        <v>17</v>
      </c>
      <c r="F425" s="34" t="s">
        <v>17</v>
      </c>
      <c r="G425" s="34">
        <f t="shared" si="9"/>
        <v>308.55</v>
      </c>
      <c r="H425" s="42" t="s">
        <v>428</v>
      </c>
      <c r="I425" s="34">
        <v>102.85</v>
      </c>
      <c r="J425" s="34">
        <v>3</v>
      </c>
      <c r="K425" s="42" t="s">
        <v>423</v>
      </c>
    </row>
    <row r="426" spans="1:11" s="30" customFormat="1" ht="12.75" x14ac:dyDescent="0.2">
      <c r="A426" s="40" t="s">
        <v>427</v>
      </c>
      <c r="B426" s="32" t="s">
        <v>17</v>
      </c>
      <c r="C426" s="32" t="s">
        <v>17</v>
      </c>
      <c r="D426" s="32" t="s">
        <v>17</v>
      </c>
      <c r="E426" s="32" t="s">
        <v>17</v>
      </c>
      <c r="F426" s="34" t="s">
        <v>17</v>
      </c>
      <c r="G426" s="34">
        <f t="shared" si="9"/>
        <v>294.02999999999997</v>
      </c>
      <c r="H426" s="42" t="s">
        <v>429</v>
      </c>
      <c r="I426" s="34">
        <v>49.005000000000003</v>
      </c>
      <c r="J426" s="34">
        <v>6</v>
      </c>
      <c r="K426" s="42" t="s">
        <v>423</v>
      </c>
    </row>
    <row r="427" spans="1:11" s="30" customFormat="1" ht="25.5" x14ac:dyDescent="0.2">
      <c r="A427" s="40" t="s">
        <v>424</v>
      </c>
      <c r="B427" s="32" t="s">
        <v>17</v>
      </c>
      <c r="C427" s="32" t="s">
        <v>17</v>
      </c>
      <c r="D427" s="32" t="s">
        <v>17</v>
      </c>
      <c r="E427" s="32" t="s">
        <v>17</v>
      </c>
      <c r="F427" s="34" t="s">
        <v>17</v>
      </c>
      <c r="G427" s="34">
        <f t="shared" si="9"/>
        <v>243.94</v>
      </c>
      <c r="H427" s="42" t="s">
        <v>422</v>
      </c>
      <c r="I427" s="34">
        <v>5.0819999999999999</v>
      </c>
      <c r="J427" s="34">
        <v>48</v>
      </c>
      <c r="K427" s="42" t="s">
        <v>430</v>
      </c>
    </row>
    <row r="428" spans="1:11" s="30" customFormat="1" ht="25.5" x14ac:dyDescent="0.2">
      <c r="A428" s="40" t="s">
        <v>421</v>
      </c>
      <c r="B428" s="32" t="s">
        <v>17</v>
      </c>
      <c r="C428" s="32" t="s">
        <v>17</v>
      </c>
      <c r="D428" s="32" t="s">
        <v>17</v>
      </c>
      <c r="E428" s="32" t="s">
        <v>17</v>
      </c>
      <c r="F428" s="34" t="s">
        <v>17</v>
      </c>
      <c r="G428" s="34">
        <f t="shared" si="9"/>
        <v>152.43</v>
      </c>
      <c r="H428" s="42" t="s">
        <v>422</v>
      </c>
      <c r="I428" s="34">
        <v>11.725</v>
      </c>
      <c r="J428" s="34">
        <v>13</v>
      </c>
      <c r="K428" s="42" t="s">
        <v>430</v>
      </c>
    </row>
    <row r="429" spans="1:11" s="30" customFormat="1" ht="25.5" x14ac:dyDescent="0.2">
      <c r="A429" s="40" t="s">
        <v>431</v>
      </c>
      <c r="B429" s="32" t="s">
        <v>17</v>
      </c>
      <c r="C429" s="32" t="s">
        <v>17</v>
      </c>
      <c r="D429" s="32" t="s">
        <v>17</v>
      </c>
      <c r="E429" s="32" t="s">
        <v>17</v>
      </c>
      <c r="F429" s="34" t="s">
        <v>17</v>
      </c>
      <c r="G429" s="34">
        <f t="shared" si="9"/>
        <v>181.44</v>
      </c>
      <c r="H429" s="42" t="s">
        <v>422</v>
      </c>
      <c r="I429" s="34">
        <v>30.24</v>
      </c>
      <c r="J429" s="34">
        <v>6</v>
      </c>
      <c r="K429" s="42" t="s">
        <v>430</v>
      </c>
    </row>
    <row r="430" spans="1:11" s="30" customFormat="1" ht="25.5" x14ac:dyDescent="0.2">
      <c r="A430" s="40" t="s">
        <v>432</v>
      </c>
      <c r="B430" s="32" t="s">
        <v>17</v>
      </c>
      <c r="C430" s="32" t="s">
        <v>17</v>
      </c>
      <c r="D430" s="32" t="s">
        <v>17</v>
      </c>
      <c r="E430" s="32" t="s">
        <v>17</v>
      </c>
      <c r="F430" s="34" t="s">
        <v>17</v>
      </c>
      <c r="G430" s="34">
        <f t="shared" si="9"/>
        <v>442.78</v>
      </c>
      <c r="H430" s="42" t="s">
        <v>422</v>
      </c>
      <c r="I430" s="34">
        <v>11.967000000000001</v>
      </c>
      <c r="J430" s="34">
        <v>37</v>
      </c>
      <c r="K430" s="42" t="s">
        <v>430</v>
      </c>
    </row>
    <row r="431" spans="1:11" s="30" customFormat="1" ht="25.5" x14ac:dyDescent="0.2">
      <c r="A431" s="40" t="s">
        <v>431</v>
      </c>
      <c r="B431" s="32" t="s">
        <v>17</v>
      </c>
      <c r="C431" s="32" t="s">
        <v>17</v>
      </c>
      <c r="D431" s="32" t="s">
        <v>17</v>
      </c>
      <c r="E431" s="32" t="s">
        <v>17</v>
      </c>
      <c r="F431" s="34" t="s">
        <v>17</v>
      </c>
      <c r="G431" s="34">
        <f t="shared" si="9"/>
        <v>152.88</v>
      </c>
      <c r="H431" s="42" t="s">
        <v>422</v>
      </c>
      <c r="I431" s="34">
        <v>25.48</v>
      </c>
      <c r="J431" s="34">
        <v>6</v>
      </c>
      <c r="K431" s="42" t="s">
        <v>430</v>
      </c>
    </row>
    <row r="432" spans="1:11" s="30" customFormat="1" ht="25.5" x14ac:dyDescent="0.2">
      <c r="A432" s="40" t="s">
        <v>431</v>
      </c>
      <c r="B432" s="32" t="s">
        <v>17</v>
      </c>
      <c r="C432" s="32" t="s">
        <v>17</v>
      </c>
      <c r="D432" s="32" t="s">
        <v>17</v>
      </c>
      <c r="E432" s="32" t="s">
        <v>17</v>
      </c>
      <c r="F432" s="34" t="s">
        <v>17</v>
      </c>
      <c r="G432" s="34">
        <f t="shared" si="9"/>
        <v>88.2</v>
      </c>
      <c r="H432" s="42" t="s">
        <v>422</v>
      </c>
      <c r="I432" s="34">
        <v>29.4</v>
      </c>
      <c r="J432" s="34">
        <v>3</v>
      </c>
      <c r="K432" s="42" t="s">
        <v>430</v>
      </c>
    </row>
    <row r="433" spans="1:11" s="30" customFormat="1" ht="25.5" x14ac:dyDescent="0.2">
      <c r="A433" s="40" t="s">
        <v>431</v>
      </c>
      <c r="B433" s="32" t="s">
        <v>17</v>
      </c>
      <c r="C433" s="32" t="s">
        <v>17</v>
      </c>
      <c r="D433" s="32" t="s">
        <v>17</v>
      </c>
      <c r="E433" s="32" t="s">
        <v>17</v>
      </c>
      <c r="F433" s="34" t="s">
        <v>17</v>
      </c>
      <c r="G433" s="34">
        <f t="shared" si="9"/>
        <v>100.84</v>
      </c>
      <c r="H433" s="42" t="s">
        <v>422</v>
      </c>
      <c r="I433" s="34">
        <v>25.21</v>
      </c>
      <c r="J433" s="34">
        <v>4</v>
      </c>
      <c r="K433" s="42" t="s">
        <v>430</v>
      </c>
    </row>
    <row r="434" spans="1:11" s="30" customFormat="1" ht="25.5" x14ac:dyDescent="0.2">
      <c r="A434" s="40" t="s">
        <v>431</v>
      </c>
      <c r="B434" s="32" t="s">
        <v>17</v>
      </c>
      <c r="C434" s="32" t="s">
        <v>17</v>
      </c>
      <c r="D434" s="32" t="s">
        <v>17</v>
      </c>
      <c r="E434" s="32" t="s">
        <v>17</v>
      </c>
      <c r="F434" s="34" t="s">
        <v>17</v>
      </c>
      <c r="G434" s="34">
        <f t="shared" si="9"/>
        <v>417.45</v>
      </c>
      <c r="H434" s="42" t="s">
        <v>422</v>
      </c>
      <c r="I434" s="34">
        <v>69.575000000000003</v>
      </c>
      <c r="J434" s="34">
        <v>6</v>
      </c>
      <c r="K434" s="42" t="s">
        <v>430</v>
      </c>
    </row>
    <row r="435" spans="1:11" s="30" customFormat="1" ht="25.5" x14ac:dyDescent="0.2">
      <c r="A435" s="40" t="s">
        <v>431</v>
      </c>
      <c r="B435" s="32" t="s">
        <v>17</v>
      </c>
      <c r="C435" s="32" t="s">
        <v>17</v>
      </c>
      <c r="D435" s="32" t="s">
        <v>17</v>
      </c>
      <c r="E435" s="32" t="s">
        <v>17</v>
      </c>
      <c r="F435" s="34" t="s">
        <v>17</v>
      </c>
      <c r="G435" s="34">
        <f t="shared" si="9"/>
        <v>126</v>
      </c>
      <c r="H435" s="42" t="s">
        <v>422</v>
      </c>
      <c r="I435" s="34">
        <v>25.2</v>
      </c>
      <c r="J435" s="34">
        <v>5</v>
      </c>
      <c r="K435" s="42" t="s">
        <v>430</v>
      </c>
    </row>
    <row r="436" spans="1:11" s="30" customFormat="1" ht="25.5" x14ac:dyDescent="0.2">
      <c r="A436" s="40" t="s">
        <v>432</v>
      </c>
      <c r="B436" s="32" t="s">
        <v>17</v>
      </c>
      <c r="C436" s="32" t="s">
        <v>17</v>
      </c>
      <c r="D436" s="32" t="s">
        <v>17</v>
      </c>
      <c r="E436" s="32" t="s">
        <v>17</v>
      </c>
      <c r="F436" s="34" t="s">
        <v>17</v>
      </c>
      <c r="G436" s="34">
        <f t="shared" si="9"/>
        <v>574.41999999999996</v>
      </c>
      <c r="H436" s="42" t="s">
        <v>422</v>
      </c>
      <c r="I436" s="34">
        <v>11.967000000000001</v>
      </c>
      <c r="J436" s="34">
        <v>48</v>
      </c>
      <c r="K436" s="42" t="s">
        <v>430</v>
      </c>
    </row>
    <row r="437" spans="1:11" s="30" customFormat="1" ht="12.75" x14ac:dyDescent="0.2">
      <c r="A437" s="40" t="s">
        <v>427</v>
      </c>
      <c r="B437" s="32" t="s">
        <v>17</v>
      </c>
      <c r="C437" s="32" t="s">
        <v>17</v>
      </c>
      <c r="D437" s="32" t="s">
        <v>17</v>
      </c>
      <c r="E437" s="32" t="s">
        <v>17</v>
      </c>
      <c r="F437" s="34" t="s">
        <v>17</v>
      </c>
      <c r="G437" s="34">
        <f t="shared" si="9"/>
        <v>1028.5</v>
      </c>
      <c r="H437" s="42" t="s">
        <v>428</v>
      </c>
      <c r="I437" s="34">
        <v>102.85</v>
      </c>
      <c r="J437" s="34">
        <v>10</v>
      </c>
      <c r="K437" s="42" t="s">
        <v>430</v>
      </c>
    </row>
    <row r="438" spans="1:11" s="30" customFormat="1" ht="25.5" x14ac:dyDescent="0.2">
      <c r="A438" s="40" t="s">
        <v>432</v>
      </c>
      <c r="B438" s="32" t="s">
        <v>17</v>
      </c>
      <c r="C438" s="32" t="s">
        <v>17</v>
      </c>
      <c r="D438" s="32" t="s">
        <v>17</v>
      </c>
      <c r="E438" s="32" t="s">
        <v>17</v>
      </c>
      <c r="F438" s="34" t="s">
        <v>17</v>
      </c>
      <c r="G438" s="34">
        <f t="shared" si="9"/>
        <v>152.88</v>
      </c>
      <c r="H438" s="42" t="s">
        <v>422</v>
      </c>
      <c r="I438" s="34">
        <v>5.0960000000000001</v>
      </c>
      <c r="J438" s="34">
        <v>30</v>
      </c>
      <c r="K438" s="42" t="s">
        <v>430</v>
      </c>
    </row>
    <row r="439" spans="1:11" s="30" customFormat="1" ht="25.5" x14ac:dyDescent="0.2">
      <c r="A439" s="40" t="s">
        <v>431</v>
      </c>
      <c r="B439" s="32" t="s">
        <v>17</v>
      </c>
      <c r="C439" s="32" t="s">
        <v>17</v>
      </c>
      <c r="D439" s="32" t="s">
        <v>17</v>
      </c>
      <c r="E439" s="32" t="s">
        <v>17</v>
      </c>
      <c r="F439" s="34" t="s">
        <v>17</v>
      </c>
      <c r="G439" s="34">
        <f t="shared" si="9"/>
        <v>272.16000000000003</v>
      </c>
      <c r="H439" s="42" t="s">
        <v>422</v>
      </c>
      <c r="I439" s="34">
        <v>30.24</v>
      </c>
      <c r="J439" s="34">
        <f>6+3</f>
        <v>9</v>
      </c>
      <c r="K439" s="42" t="s">
        <v>433</v>
      </c>
    </row>
    <row r="440" spans="1:11" s="30" customFormat="1" ht="25.5" x14ac:dyDescent="0.2">
      <c r="A440" s="40" t="s">
        <v>421</v>
      </c>
      <c r="B440" s="32" t="s">
        <v>17</v>
      </c>
      <c r="C440" s="32" t="s">
        <v>17</v>
      </c>
      <c r="D440" s="32" t="s">
        <v>17</v>
      </c>
      <c r="E440" s="32" t="s">
        <v>17</v>
      </c>
      <c r="F440" s="34" t="s">
        <v>17</v>
      </c>
      <c r="G440" s="34">
        <f t="shared" si="9"/>
        <v>159.72</v>
      </c>
      <c r="H440" s="42" t="s">
        <v>422</v>
      </c>
      <c r="I440" s="34">
        <v>6.6550000000000002</v>
      </c>
      <c r="J440" s="34">
        <v>24</v>
      </c>
      <c r="K440" s="42" t="s">
        <v>433</v>
      </c>
    </row>
    <row r="441" spans="1:11" s="30" customFormat="1" ht="25.5" x14ac:dyDescent="0.2">
      <c r="A441" s="40" t="s">
        <v>421</v>
      </c>
      <c r="B441" s="32" t="s">
        <v>17</v>
      </c>
      <c r="C441" s="32" t="s">
        <v>17</v>
      </c>
      <c r="D441" s="32" t="s">
        <v>17</v>
      </c>
      <c r="E441" s="32" t="s">
        <v>17</v>
      </c>
      <c r="F441" s="34" t="s">
        <v>17</v>
      </c>
      <c r="G441" s="34">
        <f t="shared" si="9"/>
        <v>281.39999999999998</v>
      </c>
      <c r="H441" s="42" t="s">
        <v>422</v>
      </c>
      <c r="I441" s="34">
        <v>11.725</v>
      </c>
      <c r="J441" s="34">
        <v>24</v>
      </c>
      <c r="K441" s="42" t="s">
        <v>433</v>
      </c>
    </row>
    <row r="442" spans="1:11" s="30" customFormat="1" ht="25.5" x14ac:dyDescent="0.2">
      <c r="A442" s="40" t="s">
        <v>432</v>
      </c>
      <c r="B442" s="32" t="s">
        <v>17</v>
      </c>
      <c r="C442" s="32" t="s">
        <v>17</v>
      </c>
      <c r="D442" s="32" t="s">
        <v>17</v>
      </c>
      <c r="E442" s="32" t="s">
        <v>17</v>
      </c>
      <c r="F442" s="34" t="s">
        <v>17</v>
      </c>
      <c r="G442" s="34">
        <f t="shared" si="9"/>
        <v>60.48</v>
      </c>
      <c r="H442" s="42" t="s">
        <v>422</v>
      </c>
      <c r="I442" s="34">
        <v>10.08</v>
      </c>
      <c r="J442" s="34">
        <v>6</v>
      </c>
      <c r="K442" s="42" t="s">
        <v>433</v>
      </c>
    </row>
    <row r="443" spans="1:11" s="30" customFormat="1" ht="25.5" x14ac:dyDescent="0.2">
      <c r="A443" s="40" t="s">
        <v>432</v>
      </c>
      <c r="B443" s="32" t="s">
        <v>17</v>
      </c>
      <c r="C443" s="32" t="s">
        <v>17</v>
      </c>
      <c r="D443" s="32" t="s">
        <v>17</v>
      </c>
      <c r="E443" s="32" t="s">
        <v>17</v>
      </c>
      <c r="F443" s="34" t="s">
        <v>17</v>
      </c>
      <c r="G443" s="34">
        <f t="shared" si="9"/>
        <v>72.599999999999994</v>
      </c>
      <c r="H443" s="42" t="s">
        <v>422</v>
      </c>
      <c r="I443" s="34">
        <v>3.0249999999999999</v>
      </c>
      <c r="J443" s="34">
        <f>12*2</f>
        <v>24</v>
      </c>
      <c r="K443" s="42" t="s">
        <v>433</v>
      </c>
    </row>
    <row r="444" spans="1:11" s="30" customFormat="1" ht="25.5" x14ac:dyDescent="0.2">
      <c r="A444" s="40" t="s">
        <v>432</v>
      </c>
      <c r="B444" s="32" t="s">
        <v>17</v>
      </c>
      <c r="C444" s="32" t="s">
        <v>17</v>
      </c>
      <c r="D444" s="32" t="s">
        <v>17</v>
      </c>
      <c r="E444" s="32" t="s">
        <v>17</v>
      </c>
      <c r="F444" s="34" t="s">
        <v>17</v>
      </c>
      <c r="G444" s="34">
        <f t="shared" si="9"/>
        <v>113.28</v>
      </c>
      <c r="H444" s="42" t="s">
        <v>422</v>
      </c>
      <c r="I444" s="34">
        <v>4.72</v>
      </c>
      <c r="J444" s="34">
        <f>12*2</f>
        <v>24</v>
      </c>
      <c r="K444" s="42" t="s">
        <v>433</v>
      </c>
    </row>
    <row r="445" spans="1:11" s="30" customFormat="1" ht="25.5" x14ac:dyDescent="0.2">
      <c r="A445" s="40" t="s">
        <v>434</v>
      </c>
      <c r="B445" s="32" t="s">
        <v>17</v>
      </c>
      <c r="C445" s="32" t="s">
        <v>17</v>
      </c>
      <c r="D445" s="32" t="s">
        <v>17</v>
      </c>
      <c r="E445" s="32" t="s">
        <v>17</v>
      </c>
      <c r="F445" s="34" t="s">
        <v>17</v>
      </c>
      <c r="G445" s="34">
        <f t="shared" si="9"/>
        <v>60.99</v>
      </c>
      <c r="H445" s="42" t="s">
        <v>422</v>
      </c>
      <c r="I445" s="34">
        <v>20.329999999999998</v>
      </c>
      <c r="J445" s="34">
        <f>2+1</f>
        <v>3</v>
      </c>
      <c r="K445" s="42" t="s">
        <v>433</v>
      </c>
    </row>
    <row r="446" spans="1:11" s="30" customFormat="1" ht="25.5" x14ac:dyDescent="0.2">
      <c r="A446" s="40" t="s">
        <v>431</v>
      </c>
      <c r="B446" s="32" t="s">
        <v>17</v>
      </c>
      <c r="C446" s="32" t="s">
        <v>17</v>
      </c>
      <c r="D446" s="32" t="s">
        <v>17</v>
      </c>
      <c r="E446" s="32" t="s">
        <v>17</v>
      </c>
      <c r="F446" s="34" t="s">
        <v>17</v>
      </c>
      <c r="G446" s="34">
        <f t="shared" si="9"/>
        <v>302.39999999999998</v>
      </c>
      <c r="H446" s="42" t="s">
        <v>422</v>
      </c>
      <c r="I446" s="34">
        <v>25.2</v>
      </c>
      <c r="J446" s="34">
        <f>6*2</f>
        <v>12</v>
      </c>
      <c r="K446" s="42" t="s">
        <v>433</v>
      </c>
    </row>
    <row r="447" spans="1:11" s="30" customFormat="1" ht="25.5" x14ac:dyDescent="0.2">
      <c r="A447" s="40" t="s">
        <v>424</v>
      </c>
      <c r="B447" s="32" t="s">
        <v>17</v>
      </c>
      <c r="C447" s="32" t="s">
        <v>17</v>
      </c>
      <c r="D447" s="32" t="s">
        <v>17</v>
      </c>
      <c r="E447" s="32" t="s">
        <v>17</v>
      </c>
      <c r="F447" s="34" t="s">
        <v>17</v>
      </c>
      <c r="G447" s="34">
        <f t="shared" si="9"/>
        <v>139.15</v>
      </c>
      <c r="H447" s="42" t="s">
        <v>422</v>
      </c>
      <c r="I447" s="34">
        <v>69.575000000000003</v>
      </c>
      <c r="J447" s="34">
        <v>2</v>
      </c>
      <c r="K447" s="42" t="s">
        <v>433</v>
      </c>
    </row>
    <row r="448" spans="1:11" s="30" customFormat="1" ht="25.5" x14ac:dyDescent="0.2">
      <c r="A448" s="40" t="s">
        <v>424</v>
      </c>
      <c r="B448" s="32" t="s">
        <v>17</v>
      </c>
      <c r="C448" s="32" t="s">
        <v>17</v>
      </c>
      <c r="D448" s="32" t="s">
        <v>17</v>
      </c>
      <c r="E448" s="32" t="s">
        <v>17</v>
      </c>
      <c r="F448" s="34" t="s">
        <v>17</v>
      </c>
      <c r="G448" s="34">
        <f t="shared" si="9"/>
        <v>182.95</v>
      </c>
      <c r="H448" s="42" t="s">
        <v>422</v>
      </c>
      <c r="I448" s="34">
        <v>5.0819999999999999</v>
      </c>
      <c r="J448" s="34">
        <f>12*3</f>
        <v>36</v>
      </c>
      <c r="K448" s="42" t="s">
        <v>433</v>
      </c>
    </row>
    <row r="449" spans="1:11" s="30" customFormat="1" ht="25.5" x14ac:dyDescent="0.2">
      <c r="A449" s="40" t="s">
        <v>431</v>
      </c>
      <c r="B449" s="32" t="s">
        <v>17</v>
      </c>
      <c r="C449" s="32" t="s">
        <v>17</v>
      </c>
      <c r="D449" s="32" t="s">
        <v>17</v>
      </c>
      <c r="E449" s="32" t="s">
        <v>17</v>
      </c>
      <c r="F449" s="34" t="s">
        <v>17</v>
      </c>
      <c r="G449" s="34">
        <f t="shared" si="9"/>
        <v>356.72</v>
      </c>
      <c r="H449" s="42" t="s">
        <v>422</v>
      </c>
      <c r="I449" s="34">
        <v>25.48</v>
      </c>
      <c r="J449" s="34">
        <f>2+12</f>
        <v>14</v>
      </c>
      <c r="K449" s="42" t="s">
        <v>433</v>
      </c>
    </row>
    <row r="450" spans="1:11" s="30" customFormat="1" ht="25.5" x14ac:dyDescent="0.2">
      <c r="A450" s="40" t="s">
        <v>432</v>
      </c>
      <c r="B450" s="32" t="s">
        <v>17</v>
      </c>
      <c r="C450" s="32" t="s">
        <v>17</v>
      </c>
      <c r="D450" s="32" t="s">
        <v>17</v>
      </c>
      <c r="E450" s="32" t="s">
        <v>17</v>
      </c>
      <c r="F450" s="34" t="s">
        <v>17</v>
      </c>
      <c r="G450" s="34">
        <f t="shared" si="9"/>
        <v>212.16</v>
      </c>
      <c r="H450" s="42" t="s">
        <v>422</v>
      </c>
      <c r="I450" s="34">
        <v>4.42</v>
      </c>
      <c r="J450" s="34">
        <f>24*2</f>
        <v>48</v>
      </c>
      <c r="K450" s="42" t="s">
        <v>433</v>
      </c>
    </row>
    <row r="451" spans="1:11" s="30" customFormat="1" ht="25.5" x14ac:dyDescent="0.2">
      <c r="A451" s="40" t="s">
        <v>431</v>
      </c>
      <c r="B451" s="32" t="s">
        <v>17</v>
      </c>
      <c r="C451" s="32" t="s">
        <v>17</v>
      </c>
      <c r="D451" s="32" t="s">
        <v>17</v>
      </c>
      <c r="E451" s="32" t="s">
        <v>17</v>
      </c>
      <c r="F451" s="34" t="s">
        <v>17</v>
      </c>
      <c r="G451" s="34">
        <f t="shared" si="9"/>
        <v>28</v>
      </c>
      <c r="H451" s="42" t="s">
        <v>422</v>
      </c>
      <c r="I451" s="34">
        <v>14</v>
      </c>
      <c r="J451" s="34">
        <v>2</v>
      </c>
      <c r="K451" s="42" t="s">
        <v>433</v>
      </c>
    </row>
    <row r="452" spans="1:11" s="30" customFormat="1" ht="25.5" x14ac:dyDescent="0.2">
      <c r="A452" s="40" t="s">
        <v>431</v>
      </c>
      <c r="B452" s="32" t="s">
        <v>17</v>
      </c>
      <c r="C452" s="32" t="s">
        <v>17</v>
      </c>
      <c r="D452" s="32" t="s">
        <v>17</v>
      </c>
      <c r="E452" s="32" t="s">
        <v>17</v>
      </c>
      <c r="F452" s="34" t="s">
        <v>17</v>
      </c>
      <c r="G452" s="34">
        <f t="shared" si="9"/>
        <v>90.75</v>
      </c>
      <c r="H452" s="42" t="s">
        <v>422</v>
      </c>
      <c r="I452" s="34">
        <v>15.125</v>
      </c>
      <c r="J452" s="34">
        <v>6</v>
      </c>
      <c r="K452" s="42" t="s">
        <v>433</v>
      </c>
    </row>
    <row r="453" spans="1:11" s="30" customFormat="1" ht="25.5" x14ac:dyDescent="0.2">
      <c r="A453" s="40" t="s">
        <v>432</v>
      </c>
      <c r="B453" s="32" t="s">
        <v>17</v>
      </c>
      <c r="C453" s="32" t="s">
        <v>17</v>
      </c>
      <c r="D453" s="32" t="s">
        <v>17</v>
      </c>
      <c r="E453" s="32" t="s">
        <v>17</v>
      </c>
      <c r="F453" s="34" t="s">
        <v>17</v>
      </c>
      <c r="G453" s="34">
        <f t="shared" si="9"/>
        <v>72.58</v>
      </c>
      <c r="H453" s="42" t="s">
        <v>422</v>
      </c>
      <c r="I453" s="34">
        <v>6.048</v>
      </c>
      <c r="J453" s="34">
        <v>12</v>
      </c>
      <c r="K453" s="42" t="s">
        <v>433</v>
      </c>
    </row>
    <row r="454" spans="1:11" s="30" customFormat="1" ht="25.5" x14ac:dyDescent="0.2">
      <c r="A454" s="40" t="s">
        <v>435</v>
      </c>
      <c r="B454" s="32" t="s">
        <v>17</v>
      </c>
      <c r="C454" s="32" t="s">
        <v>17</v>
      </c>
      <c r="D454" s="32" t="s">
        <v>17</v>
      </c>
      <c r="E454" s="32" t="s">
        <v>17</v>
      </c>
      <c r="F454" s="34" t="s">
        <v>17</v>
      </c>
      <c r="G454" s="34">
        <f t="shared" si="9"/>
        <v>169.34</v>
      </c>
      <c r="H454" s="42" t="s">
        <v>422</v>
      </c>
      <c r="I454" s="34">
        <v>7.056</v>
      </c>
      <c r="J454" s="34">
        <v>24</v>
      </c>
      <c r="K454" s="42" t="s">
        <v>433</v>
      </c>
    </row>
    <row r="455" spans="1:11" s="30" customFormat="1" ht="25.5" x14ac:dyDescent="0.2">
      <c r="A455" s="40" t="s">
        <v>424</v>
      </c>
      <c r="B455" s="32" t="s">
        <v>17</v>
      </c>
      <c r="C455" s="32" t="s">
        <v>17</v>
      </c>
      <c r="D455" s="32" t="s">
        <v>17</v>
      </c>
      <c r="E455" s="32" t="s">
        <v>17</v>
      </c>
      <c r="F455" s="34" t="s">
        <v>17</v>
      </c>
      <c r="G455" s="34">
        <f t="shared" si="9"/>
        <v>32.68</v>
      </c>
      <c r="H455" s="42" t="s">
        <v>422</v>
      </c>
      <c r="I455" s="34">
        <v>2.7229999999999999</v>
      </c>
      <c r="J455" s="34">
        <v>12</v>
      </c>
      <c r="K455" s="42" t="s">
        <v>433</v>
      </c>
    </row>
    <row r="456" spans="1:11" s="30" customFormat="1" ht="25.5" x14ac:dyDescent="0.2">
      <c r="A456" s="40" t="s">
        <v>436</v>
      </c>
      <c r="B456" s="32" t="s">
        <v>17</v>
      </c>
      <c r="C456" s="32" t="s">
        <v>17</v>
      </c>
      <c r="D456" s="32" t="s">
        <v>17</v>
      </c>
      <c r="E456" s="32" t="s">
        <v>17</v>
      </c>
      <c r="F456" s="34" t="s">
        <v>17</v>
      </c>
      <c r="G456" s="34">
        <f t="shared" si="9"/>
        <v>98.74</v>
      </c>
      <c r="H456" s="42" t="s">
        <v>422</v>
      </c>
      <c r="I456" s="34">
        <v>2.0569999999999999</v>
      </c>
      <c r="J456" s="34">
        <v>48</v>
      </c>
      <c r="K456" s="42" t="s">
        <v>433</v>
      </c>
    </row>
    <row r="457" spans="1:11" s="30" customFormat="1" ht="12.75" x14ac:dyDescent="0.2">
      <c r="A457" s="40" t="s">
        <v>427</v>
      </c>
      <c r="B457" s="32" t="s">
        <v>17</v>
      </c>
      <c r="C457" s="32" t="s">
        <v>17</v>
      </c>
      <c r="D457" s="32" t="s">
        <v>17</v>
      </c>
      <c r="E457" s="32" t="s">
        <v>17</v>
      </c>
      <c r="F457" s="34" t="s">
        <v>17</v>
      </c>
      <c r="G457" s="34">
        <f t="shared" si="9"/>
        <v>459.8</v>
      </c>
      <c r="H457" s="42" t="s">
        <v>429</v>
      </c>
      <c r="I457" s="34">
        <v>45.98</v>
      </c>
      <c r="J457" s="34">
        <f>5*2</f>
        <v>10</v>
      </c>
      <c r="K457" s="42" t="s">
        <v>433</v>
      </c>
    </row>
    <row r="458" spans="1:11" s="30" customFormat="1" ht="12.75" x14ac:dyDescent="0.2">
      <c r="A458" s="40" t="s">
        <v>427</v>
      </c>
      <c r="B458" s="32" t="s">
        <v>17</v>
      </c>
      <c r="C458" s="32" t="s">
        <v>17</v>
      </c>
      <c r="D458" s="32" t="s">
        <v>17</v>
      </c>
      <c r="E458" s="32" t="s">
        <v>17</v>
      </c>
      <c r="F458" s="34" t="s">
        <v>17</v>
      </c>
      <c r="G458" s="34">
        <f t="shared" si="9"/>
        <v>308.52</v>
      </c>
      <c r="H458" s="42" t="s">
        <v>428</v>
      </c>
      <c r="I458" s="34">
        <v>102.84</v>
      </c>
      <c r="J458" s="34">
        <v>3</v>
      </c>
      <c r="K458" s="42" t="s">
        <v>433</v>
      </c>
    </row>
    <row r="459" spans="1:11" s="30" customFormat="1" ht="25.5" x14ac:dyDescent="0.2">
      <c r="A459" s="40" t="s">
        <v>421</v>
      </c>
      <c r="B459" s="32" t="s">
        <v>17</v>
      </c>
      <c r="C459" s="32" t="s">
        <v>17</v>
      </c>
      <c r="D459" s="32" t="s">
        <v>17</v>
      </c>
      <c r="E459" s="32" t="s">
        <v>17</v>
      </c>
      <c r="F459" s="34" t="s">
        <v>17</v>
      </c>
      <c r="G459" s="34">
        <f t="shared" si="9"/>
        <v>49.05</v>
      </c>
      <c r="H459" s="42" t="s">
        <v>422</v>
      </c>
      <c r="I459" s="34">
        <v>9.81</v>
      </c>
      <c r="J459" s="34">
        <v>5</v>
      </c>
      <c r="K459" s="42" t="s">
        <v>437</v>
      </c>
    </row>
    <row r="460" spans="1:11" s="33" customFormat="1" ht="12.75" x14ac:dyDescent="0.2">
      <c r="A460" s="36" t="s">
        <v>438</v>
      </c>
      <c r="B460" s="37" t="s">
        <v>17</v>
      </c>
      <c r="C460" s="37" t="s">
        <v>17</v>
      </c>
      <c r="D460" s="37" t="s">
        <v>17</v>
      </c>
      <c r="E460" s="37" t="s">
        <v>17</v>
      </c>
      <c r="F460" s="38">
        <v>1991</v>
      </c>
      <c r="G460" s="38">
        <f>SUM(G461:G464)</f>
        <v>1990.9999999999998</v>
      </c>
      <c r="H460" s="42" t="s">
        <v>17</v>
      </c>
      <c r="I460" s="39" t="s">
        <v>17</v>
      </c>
      <c r="J460" s="39" t="s">
        <v>17</v>
      </c>
      <c r="K460" s="53" t="s">
        <v>17</v>
      </c>
    </row>
    <row r="461" spans="1:11" s="30" customFormat="1" ht="12.75" x14ac:dyDescent="0.2">
      <c r="A461" s="40" t="s">
        <v>439</v>
      </c>
      <c r="B461" s="32" t="s">
        <v>17</v>
      </c>
      <c r="C461" s="32" t="s">
        <v>17</v>
      </c>
      <c r="D461" s="32" t="s">
        <v>17</v>
      </c>
      <c r="E461" s="32" t="s">
        <v>17</v>
      </c>
      <c r="F461" s="34" t="s">
        <v>17</v>
      </c>
      <c r="G461" s="34">
        <f t="shared" si="9"/>
        <v>660.8</v>
      </c>
      <c r="H461" s="42" t="s">
        <v>440</v>
      </c>
      <c r="I461" s="34">
        <v>33.04</v>
      </c>
      <c r="J461" s="34">
        <v>20</v>
      </c>
      <c r="K461" s="42" t="s">
        <v>423</v>
      </c>
    </row>
    <row r="462" spans="1:11" s="30" customFormat="1" ht="12.75" x14ac:dyDescent="0.2">
      <c r="A462" s="40" t="s">
        <v>439</v>
      </c>
      <c r="B462" s="32" t="s">
        <v>17</v>
      </c>
      <c r="C462" s="32" t="s">
        <v>17</v>
      </c>
      <c r="D462" s="32" t="s">
        <v>17</v>
      </c>
      <c r="E462" s="32" t="s">
        <v>17</v>
      </c>
      <c r="F462" s="34" t="s">
        <v>17</v>
      </c>
      <c r="G462" s="34">
        <f t="shared" si="9"/>
        <v>660.8</v>
      </c>
      <c r="H462" s="42" t="s">
        <v>440</v>
      </c>
      <c r="I462" s="34">
        <v>33.04</v>
      </c>
      <c r="J462" s="34">
        <v>20</v>
      </c>
      <c r="K462" s="42" t="s">
        <v>430</v>
      </c>
    </row>
    <row r="463" spans="1:11" s="30" customFormat="1" ht="12.75" x14ac:dyDescent="0.2">
      <c r="A463" s="40" t="s">
        <v>439</v>
      </c>
      <c r="B463" s="32" t="s">
        <v>17</v>
      </c>
      <c r="C463" s="32" t="s">
        <v>17</v>
      </c>
      <c r="D463" s="32" t="s">
        <v>17</v>
      </c>
      <c r="E463" s="32" t="s">
        <v>17</v>
      </c>
      <c r="F463" s="34" t="s">
        <v>17</v>
      </c>
      <c r="G463" s="34">
        <f t="shared" si="9"/>
        <v>660.8</v>
      </c>
      <c r="H463" s="42" t="s">
        <v>440</v>
      </c>
      <c r="I463" s="34">
        <v>33.04</v>
      </c>
      <c r="J463" s="34">
        <v>20</v>
      </c>
      <c r="K463" s="42" t="s">
        <v>433</v>
      </c>
    </row>
    <row r="464" spans="1:11" s="30" customFormat="1" ht="12.75" x14ac:dyDescent="0.2">
      <c r="A464" s="40" t="s">
        <v>439</v>
      </c>
      <c r="B464" s="32" t="s">
        <v>17</v>
      </c>
      <c r="C464" s="32" t="s">
        <v>17</v>
      </c>
      <c r="D464" s="32" t="s">
        <v>17</v>
      </c>
      <c r="E464" s="32" t="s">
        <v>17</v>
      </c>
      <c r="F464" s="34" t="s">
        <v>17</v>
      </c>
      <c r="G464" s="34">
        <f t="shared" si="9"/>
        <v>8.6</v>
      </c>
      <c r="H464" s="42" t="s">
        <v>441</v>
      </c>
      <c r="I464" s="34">
        <v>8.6</v>
      </c>
      <c r="J464" s="34">
        <v>1</v>
      </c>
      <c r="K464" s="42" t="s">
        <v>433</v>
      </c>
    </row>
    <row r="465" spans="1:11" s="33" customFormat="1" ht="12.75" x14ac:dyDescent="0.2">
      <c r="A465" s="36" t="s">
        <v>442</v>
      </c>
      <c r="B465" s="37" t="s">
        <v>17</v>
      </c>
      <c r="C465" s="37" t="s">
        <v>17</v>
      </c>
      <c r="D465" s="37" t="s">
        <v>17</v>
      </c>
      <c r="E465" s="37" t="s">
        <v>17</v>
      </c>
      <c r="F465" s="38">
        <v>1897</v>
      </c>
      <c r="G465" s="38">
        <f>SUM(G466:G469)</f>
        <v>1896.3</v>
      </c>
      <c r="H465" s="42" t="s">
        <v>17</v>
      </c>
      <c r="I465" s="39" t="s">
        <v>17</v>
      </c>
      <c r="J465" s="39" t="s">
        <v>17</v>
      </c>
      <c r="K465" s="53" t="s">
        <v>17</v>
      </c>
    </row>
    <row r="466" spans="1:11" s="30" customFormat="1" ht="12.75" x14ac:dyDescent="0.2">
      <c r="A466" s="40" t="s">
        <v>443</v>
      </c>
      <c r="B466" s="32" t="s">
        <v>17</v>
      </c>
      <c r="C466" s="32" t="s">
        <v>17</v>
      </c>
      <c r="D466" s="32" t="s">
        <v>17</v>
      </c>
      <c r="E466" s="32" t="s">
        <v>17</v>
      </c>
      <c r="F466" s="34" t="s">
        <v>17</v>
      </c>
      <c r="G466" s="34">
        <f t="shared" si="9"/>
        <v>598.5</v>
      </c>
      <c r="H466" s="42" t="s">
        <v>444</v>
      </c>
      <c r="I466" s="34">
        <v>11.97</v>
      </c>
      <c r="J466" s="34">
        <v>50</v>
      </c>
      <c r="K466" s="42" t="s">
        <v>423</v>
      </c>
    </row>
    <row r="467" spans="1:11" s="30" customFormat="1" ht="12.75" x14ac:dyDescent="0.2">
      <c r="A467" s="40" t="s">
        <v>443</v>
      </c>
      <c r="B467" s="32" t="s">
        <v>17</v>
      </c>
      <c r="C467" s="32" t="s">
        <v>17</v>
      </c>
      <c r="D467" s="32" t="s">
        <v>17</v>
      </c>
      <c r="E467" s="32" t="s">
        <v>17</v>
      </c>
      <c r="F467" s="34" t="s">
        <v>17</v>
      </c>
      <c r="G467" s="34">
        <f t="shared" si="9"/>
        <v>598.5</v>
      </c>
      <c r="H467" s="42" t="s">
        <v>444</v>
      </c>
      <c r="I467" s="34">
        <v>11.97</v>
      </c>
      <c r="J467" s="34">
        <v>50</v>
      </c>
      <c r="K467" s="42" t="s">
        <v>430</v>
      </c>
    </row>
    <row r="468" spans="1:11" s="30" customFormat="1" ht="12.75" x14ac:dyDescent="0.2">
      <c r="A468" s="40" t="s">
        <v>443</v>
      </c>
      <c r="B468" s="32" t="s">
        <v>17</v>
      </c>
      <c r="C468" s="32" t="s">
        <v>17</v>
      </c>
      <c r="D468" s="32" t="s">
        <v>17</v>
      </c>
      <c r="E468" s="32" t="s">
        <v>17</v>
      </c>
      <c r="F468" s="34" t="s">
        <v>17</v>
      </c>
      <c r="G468" s="34">
        <f t="shared" si="9"/>
        <v>598.5</v>
      </c>
      <c r="H468" s="42" t="s">
        <v>444</v>
      </c>
      <c r="I468" s="34">
        <v>11.97</v>
      </c>
      <c r="J468" s="34">
        <v>50</v>
      </c>
      <c r="K468" s="42" t="s">
        <v>433</v>
      </c>
    </row>
    <row r="469" spans="1:11" s="30" customFormat="1" ht="12.75" x14ac:dyDescent="0.2">
      <c r="A469" s="40" t="s">
        <v>443</v>
      </c>
      <c r="B469" s="32" t="s">
        <v>17</v>
      </c>
      <c r="C469" s="32" t="s">
        <v>17</v>
      </c>
      <c r="D469" s="32" t="s">
        <v>17</v>
      </c>
      <c r="E469" s="32" t="s">
        <v>17</v>
      </c>
      <c r="F469" s="34" t="s">
        <v>17</v>
      </c>
      <c r="G469" s="34">
        <f t="shared" si="9"/>
        <v>100.8</v>
      </c>
      <c r="H469" s="42" t="s">
        <v>441</v>
      </c>
      <c r="I469" s="34">
        <v>25.2</v>
      </c>
      <c r="J469" s="34">
        <v>4</v>
      </c>
      <c r="K469" s="42" t="s">
        <v>433</v>
      </c>
    </row>
    <row r="470" spans="1:11" s="33" customFormat="1" ht="12.75" x14ac:dyDescent="0.2">
      <c r="A470" s="36" t="s">
        <v>445</v>
      </c>
      <c r="B470" s="37" t="s">
        <v>17</v>
      </c>
      <c r="C470" s="37" t="s">
        <v>17</v>
      </c>
      <c r="D470" s="37" t="s">
        <v>17</v>
      </c>
      <c r="E470" s="37" t="s">
        <v>17</v>
      </c>
      <c r="F470" s="38">
        <v>229</v>
      </c>
      <c r="G470" s="38">
        <f>SUM(G471:G473)</f>
        <v>228.69</v>
      </c>
      <c r="H470" s="42" t="s">
        <v>17</v>
      </c>
      <c r="I470" s="39" t="s">
        <v>17</v>
      </c>
      <c r="J470" s="39" t="s">
        <v>17</v>
      </c>
      <c r="K470" s="53" t="s">
        <v>17</v>
      </c>
    </row>
    <row r="471" spans="1:11" s="30" customFormat="1" ht="12.75" x14ac:dyDescent="0.2">
      <c r="A471" s="40" t="s">
        <v>443</v>
      </c>
      <c r="B471" s="32" t="s">
        <v>17</v>
      </c>
      <c r="C471" s="32" t="s">
        <v>17</v>
      </c>
      <c r="D471" s="32" t="s">
        <v>17</v>
      </c>
      <c r="E471" s="32" t="s">
        <v>17</v>
      </c>
      <c r="F471" s="34" t="s">
        <v>17</v>
      </c>
      <c r="G471" s="34">
        <f t="shared" si="9"/>
        <v>76.23</v>
      </c>
      <c r="H471" s="42" t="s">
        <v>444</v>
      </c>
      <c r="I471" s="34">
        <v>76.23</v>
      </c>
      <c r="J471" s="34">
        <v>1</v>
      </c>
      <c r="K471" s="42" t="s">
        <v>423</v>
      </c>
    </row>
    <row r="472" spans="1:11" s="30" customFormat="1" ht="12.75" x14ac:dyDescent="0.2">
      <c r="A472" s="40" t="s">
        <v>443</v>
      </c>
      <c r="B472" s="32" t="s">
        <v>17</v>
      </c>
      <c r="C472" s="32" t="s">
        <v>17</v>
      </c>
      <c r="D472" s="32" t="s">
        <v>17</v>
      </c>
      <c r="E472" s="32" t="s">
        <v>17</v>
      </c>
      <c r="F472" s="34" t="s">
        <v>17</v>
      </c>
      <c r="G472" s="34">
        <f t="shared" si="9"/>
        <v>76.23</v>
      </c>
      <c r="H472" s="42" t="s">
        <v>444</v>
      </c>
      <c r="I472" s="34">
        <v>76.23</v>
      </c>
      <c r="J472" s="34">
        <v>1</v>
      </c>
      <c r="K472" s="42" t="s">
        <v>430</v>
      </c>
    </row>
    <row r="473" spans="1:11" s="30" customFormat="1" ht="12.75" x14ac:dyDescent="0.2">
      <c r="A473" s="40" t="s">
        <v>443</v>
      </c>
      <c r="B473" s="32" t="s">
        <v>17</v>
      </c>
      <c r="C473" s="32" t="s">
        <v>17</v>
      </c>
      <c r="D473" s="32" t="s">
        <v>17</v>
      </c>
      <c r="E473" s="32" t="s">
        <v>17</v>
      </c>
      <c r="F473" s="34" t="s">
        <v>17</v>
      </c>
      <c r="G473" s="34">
        <f t="shared" si="9"/>
        <v>76.23</v>
      </c>
      <c r="H473" s="42" t="s">
        <v>444</v>
      </c>
      <c r="I473" s="34">
        <v>76.23</v>
      </c>
      <c r="J473" s="34">
        <v>1</v>
      </c>
      <c r="K473" s="42" t="s">
        <v>433</v>
      </c>
    </row>
    <row r="474" spans="1:11" s="33" customFormat="1" ht="12.75" x14ac:dyDescent="0.2">
      <c r="A474" s="36" t="s">
        <v>446</v>
      </c>
      <c r="B474" s="37" t="s">
        <v>17</v>
      </c>
      <c r="C474" s="37" t="s">
        <v>17</v>
      </c>
      <c r="D474" s="37" t="s">
        <v>17</v>
      </c>
      <c r="E474" s="37" t="s">
        <v>17</v>
      </c>
      <c r="F474" s="38">
        <v>3016</v>
      </c>
      <c r="G474" s="38">
        <f>SUM(G475:G485)</f>
        <v>3016.5400000000004</v>
      </c>
      <c r="H474" s="42" t="s">
        <v>17</v>
      </c>
      <c r="I474" s="39" t="s">
        <v>17</v>
      </c>
      <c r="J474" s="39" t="s">
        <v>17</v>
      </c>
      <c r="K474" s="53" t="s">
        <v>17</v>
      </c>
    </row>
    <row r="475" spans="1:11" s="30" customFormat="1" ht="12.75" x14ac:dyDescent="0.2">
      <c r="A475" s="40" t="s">
        <v>447</v>
      </c>
      <c r="B475" s="32" t="s">
        <v>17</v>
      </c>
      <c r="C475" s="32" t="s">
        <v>17</v>
      </c>
      <c r="D475" s="32" t="s">
        <v>17</v>
      </c>
      <c r="E475" s="32" t="s">
        <v>17</v>
      </c>
      <c r="F475" s="34" t="s">
        <v>17</v>
      </c>
      <c r="G475" s="34">
        <f t="shared" si="9"/>
        <v>138.30000000000001</v>
      </c>
      <c r="H475" s="42" t="s">
        <v>448</v>
      </c>
      <c r="I475" s="34">
        <v>4.6100000000000003</v>
      </c>
      <c r="J475" s="34">
        <v>30</v>
      </c>
      <c r="K475" s="42" t="s">
        <v>430</v>
      </c>
    </row>
    <row r="476" spans="1:11" s="30" customFormat="1" ht="12.75" x14ac:dyDescent="0.2">
      <c r="A476" s="40" t="s">
        <v>447</v>
      </c>
      <c r="B476" s="32" t="s">
        <v>17</v>
      </c>
      <c r="C476" s="32" t="s">
        <v>17</v>
      </c>
      <c r="D476" s="32" t="s">
        <v>17</v>
      </c>
      <c r="E476" s="32" t="s">
        <v>17</v>
      </c>
      <c r="F476" s="34" t="s">
        <v>17</v>
      </c>
      <c r="G476" s="34">
        <f t="shared" si="9"/>
        <v>513.9</v>
      </c>
      <c r="H476" s="42" t="s">
        <v>448</v>
      </c>
      <c r="I476" s="34">
        <v>5.71</v>
      </c>
      <c r="J476" s="34">
        <v>90</v>
      </c>
      <c r="K476" s="42" t="s">
        <v>430</v>
      </c>
    </row>
    <row r="477" spans="1:11" s="30" customFormat="1" ht="12.75" x14ac:dyDescent="0.2">
      <c r="A477" s="40" t="s">
        <v>447</v>
      </c>
      <c r="B477" s="32" t="s">
        <v>17</v>
      </c>
      <c r="C477" s="32" t="s">
        <v>17</v>
      </c>
      <c r="D477" s="32" t="s">
        <v>17</v>
      </c>
      <c r="E477" s="32" t="s">
        <v>17</v>
      </c>
      <c r="F477" s="34" t="s">
        <v>17</v>
      </c>
      <c r="G477" s="34">
        <f t="shared" si="9"/>
        <v>437.25</v>
      </c>
      <c r="H477" s="42" t="s">
        <v>448</v>
      </c>
      <c r="I477" s="34">
        <v>5.83</v>
      </c>
      <c r="J477" s="34">
        <v>75</v>
      </c>
      <c r="K477" s="42" t="s">
        <v>430</v>
      </c>
    </row>
    <row r="478" spans="1:11" s="30" customFormat="1" ht="12.75" x14ac:dyDescent="0.2">
      <c r="A478" s="40" t="s">
        <v>447</v>
      </c>
      <c r="B478" s="32" t="s">
        <v>17</v>
      </c>
      <c r="C478" s="32" t="s">
        <v>17</v>
      </c>
      <c r="D478" s="32" t="s">
        <v>17</v>
      </c>
      <c r="E478" s="32" t="s">
        <v>17</v>
      </c>
      <c r="F478" s="34" t="s">
        <v>17</v>
      </c>
      <c r="G478" s="34">
        <f t="shared" si="9"/>
        <v>18.45</v>
      </c>
      <c r="H478" s="42" t="s">
        <v>441</v>
      </c>
      <c r="I478" s="34">
        <v>18.45</v>
      </c>
      <c r="J478" s="34">
        <v>1</v>
      </c>
      <c r="K478" s="42" t="s">
        <v>433</v>
      </c>
    </row>
    <row r="479" spans="1:11" s="30" customFormat="1" ht="12.75" x14ac:dyDescent="0.2">
      <c r="A479" s="40" t="s">
        <v>447</v>
      </c>
      <c r="B479" s="32" t="s">
        <v>17</v>
      </c>
      <c r="C479" s="32" t="s">
        <v>17</v>
      </c>
      <c r="D479" s="32" t="s">
        <v>17</v>
      </c>
      <c r="E479" s="32" t="s">
        <v>17</v>
      </c>
      <c r="F479" s="34" t="s">
        <v>17</v>
      </c>
      <c r="G479" s="34">
        <f t="shared" si="9"/>
        <v>239.7</v>
      </c>
      <c r="H479" s="42" t="s">
        <v>448</v>
      </c>
      <c r="I479" s="34">
        <v>2.3969999999999998</v>
      </c>
      <c r="J479" s="34">
        <f>50*2</f>
        <v>100</v>
      </c>
      <c r="K479" s="42" t="s">
        <v>433</v>
      </c>
    </row>
    <row r="480" spans="1:11" s="30" customFormat="1" ht="12.75" x14ac:dyDescent="0.2">
      <c r="A480" s="40" t="s">
        <v>447</v>
      </c>
      <c r="B480" s="32" t="s">
        <v>17</v>
      </c>
      <c r="C480" s="32" t="s">
        <v>17</v>
      </c>
      <c r="D480" s="32" t="s">
        <v>17</v>
      </c>
      <c r="E480" s="32" t="s">
        <v>17</v>
      </c>
      <c r="F480" s="34" t="s">
        <v>17</v>
      </c>
      <c r="G480" s="34">
        <f t="shared" si="9"/>
        <v>640.98</v>
      </c>
      <c r="H480" s="42" t="s">
        <v>448</v>
      </c>
      <c r="I480" s="34">
        <v>2.3740000000000001</v>
      </c>
      <c r="J480" s="34">
        <f>100*2+70</f>
        <v>270</v>
      </c>
      <c r="K480" s="42" t="s">
        <v>433</v>
      </c>
    </row>
    <row r="481" spans="1:11" s="30" customFormat="1" ht="12.75" x14ac:dyDescent="0.2">
      <c r="A481" s="40" t="s">
        <v>447</v>
      </c>
      <c r="B481" s="32" t="s">
        <v>17</v>
      </c>
      <c r="C481" s="32" t="s">
        <v>17</v>
      </c>
      <c r="D481" s="32" t="s">
        <v>17</v>
      </c>
      <c r="E481" s="32" t="s">
        <v>17</v>
      </c>
      <c r="F481" s="34" t="s">
        <v>17</v>
      </c>
      <c r="G481" s="34">
        <f t="shared" si="9"/>
        <v>439.79</v>
      </c>
      <c r="H481" s="42" t="s">
        <v>448</v>
      </c>
      <c r="I481" s="34">
        <v>2.5870000000000002</v>
      </c>
      <c r="J481" s="34">
        <f>50*2+70</f>
        <v>170</v>
      </c>
      <c r="K481" s="42" t="s">
        <v>433</v>
      </c>
    </row>
    <row r="482" spans="1:11" s="30" customFormat="1" ht="12.75" x14ac:dyDescent="0.2">
      <c r="A482" s="40" t="s">
        <v>447</v>
      </c>
      <c r="B482" s="32" t="s">
        <v>17</v>
      </c>
      <c r="C482" s="32" t="s">
        <v>17</v>
      </c>
      <c r="D482" s="32" t="s">
        <v>17</v>
      </c>
      <c r="E482" s="32" t="s">
        <v>17</v>
      </c>
      <c r="F482" s="34" t="s">
        <v>17</v>
      </c>
      <c r="G482" s="34">
        <f t="shared" si="9"/>
        <v>170.32</v>
      </c>
      <c r="H482" s="42" t="s">
        <v>448</v>
      </c>
      <c r="I482" s="34">
        <v>2.129</v>
      </c>
      <c r="J482" s="34">
        <f>40+30+10</f>
        <v>80</v>
      </c>
      <c r="K482" s="42" t="s">
        <v>433</v>
      </c>
    </row>
    <row r="483" spans="1:11" s="30" customFormat="1" ht="12.75" x14ac:dyDescent="0.2">
      <c r="A483" s="40" t="s">
        <v>447</v>
      </c>
      <c r="B483" s="32" t="s">
        <v>17</v>
      </c>
      <c r="C483" s="32" t="s">
        <v>17</v>
      </c>
      <c r="D483" s="32" t="s">
        <v>17</v>
      </c>
      <c r="E483" s="32" t="s">
        <v>17</v>
      </c>
      <c r="F483" s="34" t="s">
        <v>17</v>
      </c>
      <c r="G483" s="34">
        <f t="shared" ref="G483:G485" si="10">ROUND(I483*J483,2)</f>
        <v>291.05</v>
      </c>
      <c r="H483" s="42" t="s">
        <v>448</v>
      </c>
      <c r="I483" s="34">
        <v>5.8209999999999997</v>
      </c>
      <c r="J483" s="34">
        <f>25*2</f>
        <v>50</v>
      </c>
      <c r="K483" s="42" t="s">
        <v>433</v>
      </c>
    </row>
    <row r="484" spans="1:11" s="30" customFormat="1" ht="12.75" x14ac:dyDescent="0.2">
      <c r="A484" s="40" t="s">
        <v>447</v>
      </c>
      <c r="B484" s="32" t="s">
        <v>17</v>
      </c>
      <c r="C484" s="32" t="s">
        <v>17</v>
      </c>
      <c r="D484" s="32" t="s">
        <v>17</v>
      </c>
      <c r="E484" s="32" t="s">
        <v>17</v>
      </c>
      <c r="F484" s="34" t="s">
        <v>17</v>
      </c>
      <c r="G484" s="34">
        <f t="shared" si="10"/>
        <v>33.6</v>
      </c>
      <c r="H484" s="42" t="s">
        <v>448</v>
      </c>
      <c r="I484" s="34">
        <v>1.68</v>
      </c>
      <c r="J484" s="34">
        <f>10*2</f>
        <v>20</v>
      </c>
      <c r="K484" s="42" t="s">
        <v>433</v>
      </c>
    </row>
    <row r="485" spans="1:11" s="30" customFormat="1" ht="12.75" x14ac:dyDescent="0.2">
      <c r="A485" s="40" t="s">
        <v>447</v>
      </c>
      <c r="B485" s="32" t="s">
        <v>17</v>
      </c>
      <c r="C485" s="32" t="s">
        <v>17</v>
      </c>
      <c r="D485" s="32" t="s">
        <v>17</v>
      </c>
      <c r="E485" s="32" t="s">
        <v>17</v>
      </c>
      <c r="F485" s="34" t="s">
        <v>17</v>
      </c>
      <c r="G485" s="34">
        <f t="shared" si="10"/>
        <v>93.2</v>
      </c>
      <c r="H485" s="42" t="s">
        <v>448</v>
      </c>
      <c r="I485" s="34">
        <v>2.33</v>
      </c>
      <c r="J485" s="34">
        <v>40</v>
      </c>
      <c r="K485" s="42" t="s">
        <v>433</v>
      </c>
    </row>
    <row r="486" spans="1:11" s="33" customFormat="1" ht="12.75" x14ac:dyDescent="0.2">
      <c r="A486" s="36" t="s">
        <v>198</v>
      </c>
      <c r="B486" s="37" t="s">
        <v>17</v>
      </c>
      <c r="C486" s="37" t="s">
        <v>17</v>
      </c>
      <c r="D486" s="37" t="s">
        <v>17</v>
      </c>
      <c r="E486" s="37" t="s">
        <v>17</v>
      </c>
      <c r="F486" s="38">
        <v>51</v>
      </c>
      <c r="G486" s="38">
        <f>SUM(G487:G488)</f>
        <v>51</v>
      </c>
      <c r="H486" s="42" t="s">
        <v>17</v>
      </c>
      <c r="I486" s="39" t="s">
        <v>17</v>
      </c>
      <c r="J486" s="39" t="s">
        <v>17</v>
      </c>
      <c r="K486" s="53" t="s">
        <v>17</v>
      </c>
    </row>
    <row r="487" spans="1:11" s="30" customFormat="1" ht="12.75" x14ac:dyDescent="0.2">
      <c r="A487" s="40" t="s">
        <v>449</v>
      </c>
      <c r="B487" s="32" t="s">
        <v>17</v>
      </c>
      <c r="C487" s="32" t="s">
        <v>17</v>
      </c>
      <c r="D487" s="32" t="s">
        <v>17</v>
      </c>
      <c r="E487" s="32" t="s">
        <v>17</v>
      </c>
      <c r="F487" s="34" t="s">
        <v>17</v>
      </c>
      <c r="G487" s="34">
        <f t="shared" ref="G487" si="11">ROUND(I487*J487,2)</f>
        <v>42.6</v>
      </c>
      <c r="H487" s="42" t="s">
        <v>440</v>
      </c>
      <c r="I487" s="34">
        <v>4.26</v>
      </c>
      <c r="J487" s="34">
        <v>10</v>
      </c>
      <c r="K487" s="42" t="s">
        <v>430</v>
      </c>
    </row>
    <row r="488" spans="1:11" s="30" customFormat="1" ht="12.75" x14ac:dyDescent="0.2">
      <c r="A488" s="40" t="s">
        <v>449</v>
      </c>
      <c r="B488" s="32" t="s">
        <v>17</v>
      </c>
      <c r="C488" s="32" t="s">
        <v>17</v>
      </c>
      <c r="D488" s="32" t="s">
        <v>17</v>
      </c>
      <c r="E488" s="32" t="s">
        <v>17</v>
      </c>
      <c r="F488" s="34" t="s">
        <v>17</v>
      </c>
      <c r="G488" s="34">
        <v>8.4</v>
      </c>
      <c r="H488" s="42" t="s">
        <v>450</v>
      </c>
      <c r="I488" s="34">
        <v>1.68</v>
      </c>
      <c r="J488" s="34">
        <v>5</v>
      </c>
      <c r="K488" s="42" t="s">
        <v>433</v>
      </c>
    </row>
    <row r="489" spans="1:11" s="33" customFormat="1" ht="38.25" x14ac:dyDescent="0.2">
      <c r="A489" s="36" t="s">
        <v>451</v>
      </c>
      <c r="B489" s="37" t="s">
        <v>17</v>
      </c>
      <c r="C489" s="37" t="s">
        <v>17</v>
      </c>
      <c r="D489" s="37" t="s">
        <v>17</v>
      </c>
      <c r="E489" s="37" t="s">
        <v>17</v>
      </c>
      <c r="F489" s="38">
        <v>5994</v>
      </c>
      <c r="G489" s="38">
        <f>SUM(G490:G502)</f>
        <v>5994.41</v>
      </c>
      <c r="H489" s="42" t="s">
        <v>17</v>
      </c>
      <c r="I489" s="39" t="s">
        <v>17</v>
      </c>
      <c r="J489" s="39" t="s">
        <v>17</v>
      </c>
      <c r="K489" s="53" t="s">
        <v>17</v>
      </c>
    </row>
    <row r="490" spans="1:11" s="30" customFormat="1" ht="12.75" x14ac:dyDescent="0.2">
      <c r="A490" s="40" t="s">
        <v>452</v>
      </c>
      <c r="B490" s="32" t="s">
        <v>17</v>
      </c>
      <c r="C490" s="32" t="s">
        <v>17</v>
      </c>
      <c r="D490" s="32" t="s">
        <v>17</v>
      </c>
      <c r="E490" s="32" t="s">
        <v>17</v>
      </c>
      <c r="F490" s="34" t="s">
        <v>17</v>
      </c>
      <c r="G490" s="34">
        <f t="shared" ref="G490:G502" si="12">ROUND(I490*J490,2)</f>
        <v>928.35</v>
      </c>
      <c r="H490" s="42" t="s">
        <v>444</v>
      </c>
      <c r="I490" s="34">
        <v>18.567</v>
      </c>
      <c r="J490" s="34">
        <v>50</v>
      </c>
      <c r="K490" s="42" t="s">
        <v>430</v>
      </c>
    </row>
    <row r="491" spans="1:11" s="30" customFormat="1" ht="12.75" x14ac:dyDescent="0.2">
      <c r="A491" s="40" t="s">
        <v>452</v>
      </c>
      <c r="B491" s="32" t="s">
        <v>17</v>
      </c>
      <c r="C491" s="32" t="s">
        <v>17</v>
      </c>
      <c r="D491" s="32" t="s">
        <v>17</v>
      </c>
      <c r="E491" s="32" t="s">
        <v>17</v>
      </c>
      <c r="F491" s="34" t="s">
        <v>17</v>
      </c>
      <c r="G491" s="34">
        <f t="shared" si="12"/>
        <v>928.35</v>
      </c>
      <c r="H491" s="42" t="s">
        <v>444</v>
      </c>
      <c r="I491" s="34">
        <v>18.567</v>
      </c>
      <c r="J491" s="34">
        <v>50</v>
      </c>
      <c r="K491" s="42" t="s">
        <v>423</v>
      </c>
    </row>
    <row r="492" spans="1:11" s="30" customFormat="1" ht="12.75" x14ac:dyDescent="0.2">
      <c r="A492" s="40" t="s">
        <v>452</v>
      </c>
      <c r="B492" s="32" t="s">
        <v>17</v>
      </c>
      <c r="C492" s="32" t="s">
        <v>17</v>
      </c>
      <c r="D492" s="32" t="s">
        <v>17</v>
      </c>
      <c r="E492" s="32" t="s">
        <v>17</v>
      </c>
      <c r="F492" s="34" t="s">
        <v>17</v>
      </c>
      <c r="G492" s="34">
        <f t="shared" si="12"/>
        <v>204.49</v>
      </c>
      <c r="H492" s="42" t="s">
        <v>453</v>
      </c>
      <c r="I492" s="34">
        <v>20.449000000000002</v>
      </c>
      <c r="J492" s="34">
        <v>10</v>
      </c>
      <c r="K492" s="42" t="s">
        <v>430</v>
      </c>
    </row>
    <row r="493" spans="1:11" s="30" customFormat="1" ht="12.75" x14ac:dyDescent="0.2">
      <c r="A493" s="40" t="s">
        <v>454</v>
      </c>
      <c r="B493" s="32" t="s">
        <v>17</v>
      </c>
      <c r="C493" s="32" t="s">
        <v>17</v>
      </c>
      <c r="D493" s="32" t="s">
        <v>17</v>
      </c>
      <c r="E493" s="32" t="s">
        <v>17</v>
      </c>
      <c r="F493" s="34" t="s">
        <v>17</v>
      </c>
      <c r="G493" s="34">
        <f t="shared" si="12"/>
        <v>291.2</v>
      </c>
      <c r="H493" s="42" t="s">
        <v>455</v>
      </c>
      <c r="I493" s="34">
        <v>0.72799999999999998</v>
      </c>
      <c r="J493" s="34">
        <v>400</v>
      </c>
      <c r="K493" s="42" t="s">
        <v>430</v>
      </c>
    </row>
    <row r="494" spans="1:11" s="30" customFormat="1" ht="12.75" x14ac:dyDescent="0.2">
      <c r="A494" s="40" t="s">
        <v>456</v>
      </c>
      <c r="B494" s="32" t="s">
        <v>17</v>
      </c>
      <c r="C494" s="32" t="s">
        <v>17</v>
      </c>
      <c r="D494" s="32" t="s">
        <v>17</v>
      </c>
      <c r="E494" s="32" t="s">
        <v>17</v>
      </c>
      <c r="F494" s="34" t="s">
        <v>17</v>
      </c>
      <c r="G494" s="34">
        <f t="shared" si="12"/>
        <v>48.4</v>
      </c>
      <c r="H494" s="42" t="s">
        <v>457</v>
      </c>
      <c r="I494" s="34">
        <v>4.84</v>
      </c>
      <c r="J494" s="34">
        <v>10</v>
      </c>
      <c r="K494" s="42" t="s">
        <v>430</v>
      </c>
    </row>
    <row r="495" spans="1:11" s="30" customFormat="1" ht="12.75" x14ac:dyDescent="0.2">
      <c r="A495" s="40" t="s">
        <v>452</v>
      </c>
      <c r="B495" s="32" t="s">
        <v>17</v>
      </c>
      <c r="C495" s="32" t="s">
        <v>17</v>
      </c>
      <c r="D495" s="32" t="s">
        <v>17</v>
      </c>
      <c r="E495" s="32" t="s">
        <v>17</v>
      </c>
      <c r="F495" s="34" t="s">
        <v>17</v>
      </c>
      <c r="G495" s="34">
        <f t="shared" si="12"/>
        <v>928.35</v>
      </c>
      <c r="H495" s="42" t="s">
        <v>444</v>
      </c>
      <c r="I495" s="34">
        <v>18.567</v>
      </c>
      <c r="J495" s="34">
        <v>50</v>
      </c>
      <c r="K495" s="42" t="s">
        <v>433</v>
      </c>
    </row>
    <row r="496" spans="1:11" s="30" customFormat="1" ht="12.75" x14ac:dyDescent="0.2">
      <c r="A496" s="40" t="s">
        <v>458</v>
      </c>
      <c r="B496" s="32" t="s">
        <v>17</v>
      </c>
      <c r="C496" s="32" t="s">
        <v>17</v>
      </c>
      <c r="D496" s="32" t="s">
        <v>17</v>
      </c>
      <c r="E496" s="32" t="s">
        <v>17</v>
      </c>
      <c r="F496" s="34" t="s">
        <v>17</v>
      </c>
      <c r="G496" s="34">
        <f t="shared" si="12"/>
        <v>46.68</v>
      </c>
      <c r="H496" s="42" t="s">
        <v>459</v>
      </c>
      <c r="I496" s="34">
        <v>0.77800000000000002</v>
      </c>
      <c r="J496" s="34">
        <v>60</v>
      </c>
      <c r="K496" s="42" t="s">
        <v>433</v>
      </c>
    </row>
    <row r="497" spans="1:11" s="30" customFormat="1" ht="12.75" x14ac:dyDescent="0.2">
      <c r="A497" s="40" t="s">
        <v>460</v>
      </c>
      <c r="B497" s="32" t="s">
        <v>17</v>
      </c>
      <c r="C497" s="32" t="s">
        <v>17</v>
      </c>
      <c r="D497" s="32" t="s">
        <v>17</v>
      </c>
      <c r="E497" s="32" t="s">
        <v>17</v>
      </c>
      <c r="F497" s="34" t="s">
        <v>17</v>
      </c>
      <c r="G497" s="34">
        <f t="shared" si="12"/>
        <v>50.4</v>
      </c>
      <c r="H497" s="42" t="s">
        <v>448</v>
      </c>
      <c r="I497" s="34">
        <v>0.84</v>
      </c>
      <c r="J497" s="34">
        <v>60</v>
      </c>
      <c r="K497" s="42" t="s">
        <v>433</v>
      </c>
    </row>
    <row r="498" spans="1:11" s="30" customFormat="1" ht="12.75" x14ac:dyDescent="0.2">
      <c r="A498" s="40" t="s">
        <v>454</v>
      </c>
      <c r="B498" s="32" t="s">
        <v>17</v>
      </c>
      <c r="C498" s="32" t="s">
        <v>17</v>
      </c>
      <c r="D498" s="32" t="s">
        <v>17</v>
      </c>
      <c r="E498" s="32" t="s">
        <v>17</v>
      </c>
      <c r="F498" s="34" t="s">
        <v>17</v>
      </c>
      <c r="G498" s="34">
        <f t="shared" si="12"/>
        <v>2483.4</v>
      </c>
      <c r="H498" s="42" t="s">
        <v>461</v>
      </c>
      <c r="I498" s="34">
        <v>4.1390000000000002</v>
      </c>
      <c r="J498" s="34">
        <f>190+410</f>
        <v>600</v>
      </c>
      <c r="K498" s="42" t="s">
        <v>433</v>
      </c>
    </row>
    <row r="499" spans="1:11" s="30" customFormat="1" ht="12.75" x14ac:dyDescent="0.2">
      <c r="A499" s="40" t="s">
        <v>456</v>
      </c>
      <c r="B499" s="32" t="s">
        <v>17</v>
      </c>
      <c r="C499" s="32" t="s">
        <v>17</v>
      </c>
      <c r="D499" s="32" t="s">
        <v>17</v>
      </c>
      <c r="E499" s="32" t="s">
        <v>17</v>
      </c>
      <c r="F499" s="34" t="s">
        <v>17</v>
      </c>
      <c r="G499" s="34">
        <f t="shared" si="12"/>
        <v>48.4</v>
      </c>
      <c r="H499" s="42" t="s">
        <v>457</v>
      </c>
      <c r="I499" s="34">
        <v>4.84</v>
      </c>
      <c r="J499" s="34">
        <v>10</v>
      </c>
      <c r="K499" s="42" t="s">
        <v>433</v>
      </c>
    </row>
    <row r="500" spans="1:11" s="30" customFormat="1" ht="12.75" x14ac:dyDescent="0.2">
      <c r="A500" s="40" t="s">
        <v>462</v>
      </c>
      <c r="B500" s="32" t="s">
        <v>17</v>
      </c>
      <c r="C500" s="32" t="s">
        <v>17</v>
      </c>
      <c r="D500" s="32" t="s">
        <v>17</v>
      </c>
      <c r="E500" s="32" t="s">
        <v>17</v>
      </c>
      <c r="F500" s="34" t="s">
        <v>17</v>
      </c>
      <c r="G500" s="34">
        <f t="shared" si="12"/>
        <v>12.43</v>
      </c>
      <c r="H500" s="42" t="s">
        <v>448</v>
      </c>
      <c r="I500" s="34">
        <v>2.0720000000000001</v>
      </c>
      <c r="J500" s="34">
        <v>6</v>
      </c>
      <c r="K500" s="42" t="s">
        <v>433</v>
      </c>
    </row>
    <row r="501" spans="1:11" s="30" customFormat="1" ht="12.75" x14ac:dyDescent="0.2">
      <c r="A501" s="40" t="s">
        <v>462</v>
      </c>
      <c r="B501" s="32" t="s">
        <v>17</v>
      </c>
      <c r="C501" s="32" t="s">
        <v>17</v>
      </c>
      <c r="D501" s="32" t="s">
        <v>17</v>
      </c>
      <c r="E501" s="32" t="s">
        <v>17</v>
      </c>
      <c r="F501" s="34" t="s">
        <v>17</v>
      </c>
      <c r="G501" s="34">
        <f t="shared" si="12"/>
        <v>2.79</v>
      </c>
      <c r="H501" s="42" t="s">
        <v>448</v>
      </c>
      <c r="I501" s="34">
        <v>2.7890000000000001</v>
      </c>
      <c r="J501" s="34">
        <v>1</v>
      </c>
      <c r="K501" s="42" t="s">
        <v>433</v>
      </c>
    </row>
    <row r="502" spans="1:11" s="30" customFormat="1" ht="12.75" x14ac:dyDescent="0.2">
      <c r="A502" s="40" t="s">
        <v>463</v>
      </c>
      <c r="B502" s="32" t="s">
        <v>17</v>
      </c>
      <c r="C502" s="32" t="s">
        <v>17</v>
      </c>
      <c r="D502" s="32" t="s">
        <v>17</v>
      </c>
      <c r="E502" s="32" t="s">
        <v>17</v>
      </c>
      <c r="F502" s="34" t="s">
        <v>17</v>
      </c>
      <c r="G502" s="34">
        <f t="shared" si="12"/>
        <v>21.17</v>
      </c>
      <c r="H502" s="42" t="s">
        <v>448</v>
      </c>
      <c r="I502" s="34">
        <v>4.234</v>
      </c>
      <c r="J502" s="34">
        <v>5</v>
      </c>
      <c r="K502" s="42" t="s">
        <v>433</v>
      </c>
    </row>
    <row r="503" spans="1:11" s="33" customFormat="1" ht="12.75" x14ac:dyDescent="0.2">
      <c r="A503" s="26" t="s">
        <v>15</v>
      </c>
      <c r="B503" s="27" t="s">
        <v>17</v>
      </c>
      <c r="C503" s="27" t="s">
        <v>17</v>
      </c>
      <c r="D503" s="27" t="s">
        <v>17</v>
      </c>
      <c r="E503" s="27" t="s">
        <v>17</v>
      </c>
      <c r="F503" s="52">
        <f>F504+F513+F516+F517+F518+F522+F525</f>
        <v>27686</v>
      </c>
      <c r="G503" s="52">
        <f>G504+G513+G516+G517+G518+G522+G525</f>
        <v>27686</v>
      </c>
      <c r="H503" s="57" t="s">
        <v>17</v>
      </c>
      <c r="I503" s="57" t="s">
        <v>17</v>
      </c>
      <c r="J503" s="57" t="s">
        <v>17</v>
      </c>
      <c r="K503" s="58" t="s">
        <v>17</v>
      </c>
    </row>
    <row r="504" spans="1:11" s="44" customFormat="1" ht="38.25" x14ac:dyDescent="0.2">
      <c r="A504" s="59" t="s">
        <v>464</v>
      </c>
      <c r="B504" s="37" t="s">
        <v>17</v>
      </c>
      <c r="C504" s="37" t="s">
        <v>17</v>
      </c>
      <c r="D504" s="37" t="s">
        <v>17</v>
      </c>
      <c r="E504" s="37" t="s">
        <v>17</v>
      </c>
      <c r="F504" s="38">
        <v>7503</v>
      </c>
      <c r="G504" s="38">
        <f>SUM(G505:G512)</f>
        <v>7503</v>
      </c>
      <c r="H504" s="39" t="s">
        <v>17</v>
      </c>
      <c r="I504" s="39" t="s">
        <v>17</v>
      </c>
      <c r="J504" s="39" t="s">
        <v>17</v>
      </c>
      <c r="K504" s="53" t="s">
        <v>17</v>
      </c>
    </row>
    <row r="505" spans="1:11" s="61" customFormat="1" ht="38.25" x14ac:dyDescent="0.2">
      <c r="A505" s="60" t="s">
        <v>465</v>
      </c>
      <c r="B505" s="32" t="s">
        <v>17</v>
      </c>
      <c r="C505" s="32" t="s">
        <v>17</v>
      </c>
      <c r="D505" s="32" t="s">
        <v>17</v>
      </c>
      <c r="E505" s="32" t="s">
        <v>17</v>
      </c>
      <c r="F505" s="34" t="s">
        <v>17</v>
      </c>
      <c r="G505" s="34">
        <v>1416</v>
      </c>
      <c r="H505" s="42" t="s">
        <v>466</v>
      </c>
      <c r="I505" s="34">
        <v>14.16</v>
      </c>
      <c r="J505" s="34">
        <v>100</v>
      </c>
      <c r="K505" s="42" t="s">
        <v>467</v>
      </c>
    </row>
    <row r="506" spans="1:11" s="61" customFormat="1" ht="38.25" x14ac:dyDescent="0.2">
      <c r="A506" s="60" t="s">
        <v>468</v>
      </c>
      <c r="B506" s="32" t="s">
        <v>17</v>
      </c>
      <c r="C506" s="32" t="s">
        <v>17</v>
      </c>
      <c r="D506" s="32" t="s">
        <v>17</v>
      </c>
      <c r="E506" s="32" t="s">
        <v>17</v>
      </c>
      <c r="F506" s="34" t="s">
        <v>17</v>
      </c>
      <c r="G506" s="34">
        <v>3104</v>
      </c>
      <c r="H506" s="42" t="s">
        <v>466</v>
      </c>
      <c r="I506" s="34">
        <v>15.52</v>
      </c>
      <c r="J506" s="34">
        <v>200</v>
      </c>
      <c r="K506" s="42" t="s">
        <v>467</v>
      </c>
    </row>
    <row r="507" spans="1:11" s="61" customFormat="1" ht="25.5" x14ac:dyDescent="0.2">
      <c r="A507" s="60" t="s">
        <v>198</v>
      </c>
      <c r="B507" s="32" t="s">
        <v>17</v>
      </c>
      <c r="C507" s="32" t="s">
        <v>17</v>
      </c>
      <c r="D507" s="32" t="s">
        <v>17</v>
      </c>
      <c r="E507" s="32" t="s">
        <v>17</v>
      </c>
      <c r="F507" s="34" t="s">
        <v>17</v>
      </c>
      <c r="G507" s="34">
        <v>160</v>
      </c>
      <c r="H507" s="42" t="s">
        <v>77</v>
      </c>
      <c r="I507" s="34">
        <v>3.2000000000000001E-2</v>
      </c>
      <c r="J507" s="34">
        <v>5000</v>
      </c>
      <c r="K507" s="42" t="s">
        <v>469</v>
      </c>
    </row>
    <row r="508" spans="1:11" s="61" customFormat="1" ht="25.5" x14ac:dyDescent="0.2">
      <c r="A508" s="60" t="s">
        <v>470</v>
      </c>
      <c r="B508" s="32" t="s">
        <v>17</v>
      </c>
      <c r="C508" s="32" t="s">
        <v>17</v>
      </c>
      <c r="D508" s="32" t="s">
        <v>17</v>
      </c>
      <c r="E508" s="32" t="s">
        <v>17</v>
      </c>
      <c r="F508" s="34" t="s">
        <v>17</v>
      </c>
      <c r="G508" s="34">
        <v>426</v>
      </c>
      <c r="H508" s="42" t="s">
        <v>471</v>
      </c>
      <c r="I508" s="34">
        <v>1.014</v>
      </c>
      <c r="J508" s="34">
        <v>420</v>
      </c>
      <c r="K508" s="42" t="s">
        <v>472</v>
      </c>
    </row>
    <row r="509" spans="1:11" s="61" customFormat="1" ht="38.25" x14ac:dyDescent="0.2">
      <c r="A509" s="60" t="s">
        <v>473</v>
      </c>
      <c r="B509" s="32"/>
      <c r="C509" s="32"/>
      <c r="D509" s="32"/>
      <c r="E509" s="32"/>
      <c r="F509" s="34" t="s">
        <v>17</v>
      </c>
      <c r="G509" s="34">
        <v>165</v>
      </c>
      <c r="H509" s="42" t="s">
        <v>474</v>
      </c>
      <c r="I509" s="34">
        <v>1.7999999999999999E-2</v>
      </c>
      <c r="J509" s="34">
        <v>9200</v>
      </c>
      <c r="K509" s="42" t="s">
        <v>475</v>
      </c>
    </row>
    <row r="510" spans="1:11" s="61" customFormat="1" ht="38.25" x14ac:dyDescent="0.2">
      <c r="A510" s="60" t="s">
        <v>476</v>
      </c>
      <c r="B510" s="32" t="s">
        <v>17</v>
      </c>
      <c r="C510" s="32" t="s">
        <v>17</v>
      </c>
      <c r="D510" s="32" t="s">
        <v>17</v>
      </c>
      <c r="E510" s="32" t="s">
        <v>17</v>
      </c>
      <c r="F510" s="34" t="s">
        <v>17</v>
      </c>
      <c r="G510" s="34">
        <v>1759</v>
      </c>
      <c r="H510" s="42" t="s">
        <v>477</v>
      </c>
      <c r="I510" s="34">
        <v>1.66</v>
      </c>
      <c r="J510" s="34">
        <v>1060</v>
      </c>
      <c r="K510" s="42" t="s">
        <v>478</v>
      </c>
    </row>
    <row r="511" spans="1:11" s="61" customFormat="1" ht="38.25" x14ac:dyDescent="0.2">
      <c r="A511" s="60" t="s">
        <v>479</v>
      </c>
      <c r="B511" s="32" t="s">
        <v>17</v>
      </c>
      <c r="C511" s="32" t="s">
        <v>17</v>
      </c>
      <c r="D511" s="32" t="s">
        <v>17</v>
      </c>
      <c r="E511" s="32" t="s">
        <v>17</v>
      </c>
      <c r="F511" s="34" t="s">
        <v>17</v>
      </c>
      <c r="G511" s="34">
        <v>373</v>
      </c>
      <c r="H511" s="42" t="s">
        <v>480</v>
      </c>
      <c r="I511" s="34">
        <v>9.0999999999999998E-2</v>
      </c>
      <c r="J511" s="34">
        <v>4100</v>
      </c>
      <c r="K511" s="42" t="s">
        <v>481</v>
      </c>
    </row>
    <row r="512" spans="1:11" s="61" customFormat="1" ht="38.25" x14ac:dyDescent="0.2">
      <c r="A512" s="60" t="s">
        <v>482</v>
      </c>
      <c r="B512" s="32" t="s">
        <v>17</v>
      </c>
      <c r="C512" s="32" t="s">
        <v>17</v>
      </c>
      <c r="D512" s="32" t="s">
        <v>17</v>
      </c>
      <c r="E512" s="32" t="s">
        <v>17</v>
      </c>
      <c r="F512" s="34" t="s">
        <v>17</v>
      </c>
      <c r="G512" s="34">
        <v>100</v>
      </c>
      <c r="H512" s="42" t="s">
        <v>483</v>
      </c>
      <c r="I512" s="34">
        <v>2.7699999999999999E-2</v>
      </c>
      <c r="J512" s="34">
        <v>3600</v>
      </c>
      <c r="K512" s="42" t="s">
        <v>484</v>
      </c>
    </row>
    <row r="513" spans="1:11" s="44" customFormat="1" ht="12.75" x14ac:dyDescent="0.2">
      <c r="A513" s="62" t="s">
        <v>485</v>
      </c>
      <c r="B513" s="37" t="s">
        <v>17</v>
      </c>
      <c r="C513" s="37" t="s">
        <v>17</v>
      </c>
      <c r="D513" s="37" t="s">
        <v>17</v>
      </c>
      <c r="E513" s="37" t="s">
        <v>17</v>
      </c>
      <c r="F513" s="38">
        <v>1121</v>
      </c>
      <c r="G513" s="38">
        <f>SUM(G514:G515)</f>
        <v>1121</v>
      </c>
      <c r="H513" s="39" t="s">
        <v>17</v>
      </c>
      <c r="I513" s="39" t="s">
        <v>17</v>
      </c>
      <c r="J513" s="39" t="s">
        <v>17</v>
      </c>
      <c r="K513" s="53" t="s">
        <v>17</v>
      </c>
    </row>
    <row r="514" spans="1:11" s="61" customFormat="1" ht="25.5" x14ac:dyDescent="0.2">
      <c r="A514" s="63" t="s">
        <v>315</v>
      </c>
      <c r="B514" s="32" t="s">
        <v>17</v>
      </c>
      <c r="C514" s="32" t="s">
        <v>17</v>
      </c>
      <c r="D514" s="32" t="s">
        <v>17</v>
      </c>
      <c r="E514" s="32" t="s">
        <v>17</v>
      </c>
      <c r="F514" s="34" t="s">
        <v>17</v>
      </c>
      <c r="G514" s="34">
        <v>1031</v>
      </c>
      <c r="H514" s="42" t="s">
        <v>486</v>
      </c>
      <c r="I514" s="34">
        <v>0.68700000000000006</v>
      </c>
      <c r="J514" s="34">
        <v>1500</v>
      </c>
      <c r="K514" s="42" t="s">
        <v>487</v>
      </c>
    </row>
    <row r="515" spans="1:11" s="61" customFormat="1" ht="12.75" x14ac:dyDescent="0.2">
      <c r="A515" s="63" t="s">
        <v>488</v>
      </c>
      <c r="B515" s="32" t="s">
        <v>17</v>
      </c>
      <c r="C515" s="32" t="s">
        <v>17</v>
      </c>
      <c r="D515" s="32" t="s">
        <v>17</v>
      </c>
      <c r="E515" s="32" t="s">
        <v>17</v>
      </c>
      <c r="F515" s="34" t="s">
        <v>17</v>
      </c>
      <c r="G515" s="34">
        <v>90</v>
      </c>
      <c r="H515" s="42" t="s">
        <v>489</v>
      </c>
      <c r="I515" s="34">
        <v>1.5</v>
      </c>
      <c r="J515" s="34">
        <v>60</v>
      </c>
      <c r="K515" s="42" t="s">
        <v>490</v>
      </c>
    </row>
    <row r="516" spans="1:11" s="44" customFormat="1" ht="102" x14ac:dyDescent="0.2">
      <c r="A516" s="64" t="s">
        <v>446</v>
      </c>
      <c r="B516" s="37" t="s">
        <v>17</v>
      </c>
      <c r="C516" s="37" t="s">
        <v>17</v>
      </c>
      <c r="D516" s="37" t="s">
        <v>17</v>
      </c>
      <c r="E516" s="37" t="s">
        <v>17</v>
      </c>
      <c r="F516" s="38">
        <v>4866</v>
      </c>
      <c r="G516" s="38">
        <v>4866</v>
      </c>
      <c r="H516" s="42" t="s">
        <v>491</v>
      </c>
      <c r="I516" s="38">
        <v>4.4400000000000002E-2</v>
      </c>
      <c r="J516" s="38">
        <f>109612</f>
        <v>109612</v>
      </c>
      <c r="K516" s="65" t="s">
        <v>467</v>
      </c>
    </row>
    <row r="517" spans="1:11" s="44" customFormat="1" ht="25.5" x14ac:dyDescent="0.2">
      <c r="A517" s="64" t="s">
        <v>492</v>
      </c>
      <c r="B517" s="37" t="s">
        <v>17</v>
      </c>
      <c r="C517" s="37" t="s">
        <v>17</v>
      </c>
      <c r="D517" s="37" t="s">
        <v>17</v>
      </c>
      <c r="E517" s="37" t="s">
        <v>17</v>
      </c>
      <c r="F517" s="38">
        <v>1011</v>
      </c>
      <c r="G517" s="38">
        <v>1011</v>
      </c>
      <c r="H517" s="42" t="s">
        <v>493</v>
      </c>
      <c r="I517" s="38">
        <v>2.7789999999999999</v>
      </c>
      <c r="J517" s="38">
        <v>364</v>
      </c>
      <c r="K517" s="65" t="s">
        <v>494</v>
      </c>
    </row>
    <row r="518" spans="1:11" s="44" customFormat="1" ht="12.75" x14ac:dyDescent="0.2">
      <c r="A518" s="64" t="s">
        <v>495</v>
      </c>
      <c r="B518" s="37" t="s">
        <v>17</v>
      </c>
      <c r="C518" s="37" t="s">
        <v>17</v>
      </c>
      <c r="D518" s="37" t="s">
        <v>17</v>
      </c>
      <c r="E518" s="37" t="s">
        <v>17</v>
      </c>
      <c r="F518" s="38">
        <v>11457</v>
      </c>
      <c r="G518" s="38">
        <f>G519+G520+G521</f>
        <v>11457</v>
      </c>
      <c r="H518" s="39" t="s">
        <v>17</v>
      </c>
      <c r="I518" s="39" t="s">
        <v>17</v>
      </c>
      <c r="J518" s="39" t="s">
        <v>17</v>
      </c>
      <c r="K518" s="53" t="s">
        <v>17</v>
      </c>
    </row>
    <row r="519" spans="1:11" s="61" customFormat="1" ht="95.25" customHeight="1" x14ac:dyDescent="0.2">
      <c r="A519" s="63" t="s">
        <v>420</v>
      </c>
      <c r="B519" s="32" t="s">
        <v>17</v>
      </c>
      <c r="C519" s="32" t="s">
        <v>17</v>
      </c>
      <c r="D519" s="32" t="s">
        <v>17</v>
      </c>
      <c r="E519" s="32" t="s">
        <v>17</v>
      </c>
      <c r="F519" s="34" t="s">
        <v>17</v>
      </c>
      <c r="G519" s="34">
        <v>8468</v>
      </c>
      <c r="H519" s="42" t="s">
        <v>496</v>
      </c>
      <c r="I519" s="34">
        <v>7.3630000000000004</v>
      </c>
      <c r="J519" s="34">
        <v>1150</v>
      </c>
      <c r="K519" s="42" t="s">
        <v>467</v>
      </c>
    </row>
    <row r="520" spans="1:11" s="61" customFormat="1" ht="38.25" x14ac:dyDescent="0.2">
      <c r="A520" s="63" t="s">
        <v>497</v>
      </c>
      <c r="B520" s="32" t="s">
        <v>17</v>
      </c>
      <c r="C520" s="32" t="s">
        <v>17</v>
      </c>
      <c r="D520" s="32" t="s">
        <v>17</v>
      </c>
      <c r="E520" s="32" t="s">
        <v>17</v>
      </c>
      <c r="F520" s="34" t="s">
        <v>17</v>
      </c>
      <c r="G520" s="34">
        <v>2871</v>
      </c>
      <c r="H520" s="42" t="s">
        <v>498</v>
      </c>
      <c r="I520" s="34">
        <v>15.11</v>
      </c>
      <c r="J520" s="34">
        <v>190</v>
      </c>
      <c r="K520" s="42" t="s">
        <v>467</v>
      </c>
    </row>
    <row r="521" spans="1:11" s="61" customFormat="1" ht="25.5" x14ac:dyDescent="0.2">
      <c r="A521" s="63" t="s">
        <v>499</v>
      </c>
      <c r="B521" s="32" t="s">
        <v>17</v>
      </c>
      <c r="C521" s="32" t="s">
        <v>17</v>
      </c>
      <c r="D521" s="32" t="s">
        <v>17</v>
      </c>
      <c r="E521" s="32" t="s">
        <v>17</v>
      </c>
      <c r="F521" s="34" t="s">
        <v>17</v>
      </c>
      <c r="G521" s="34">
        <v>118</v>
      </c>
      <c r="H521" s="42" t="s">
        <v>94</v>
      </c>
      <c r="I521" s="34">
        <v>9.07</v>
      </c>
      <c r="J521" s="34">
        <v>13</v>
      </c>
      <c r="K521" s="42" t="s">
        <v>500</v>
      </c>
    </row>
    <row r="522" spans="1:11" s="44" customFormat="1" ht="12.75" x14ac:dyDescent="0.2">
      <c r="A522" s="64" t="s">
        <v>501</v>
      </c>
      <c r="B522" s="37" t="s">
        <v>17</v>
      </c>
      <c r="C522" s="37" t="s">
        <v>17</v>
      </c>
      <c r="D522" s="37" t="s">
        <v>17</v>
      </c>
      <c r="E522" s="37" t="s">
        <v>17</v>
      </c>
      <c r="F522" s="38">
        <v>1318</v>
      </c>
      <c r="G522" s="38">
        <f>G523+G524</f>
        <v>1318</v>
      </c>
      <c r="H522" s="42" t="s">
        <v>17</v>
      </c>
      <c r="I522" s="39" t="s">
        <v>17</v>
      </c>
      <c r="J522" s="39" t="s">
        <v>17</v>
      </c>
      <c r="K522" s="53" t="s">
        <v>17</v>
      </c>
    </row>
    <row r="523" spans="1:11" s="61" customFormat="1" ht="25.5" x14ac:dyDescent="0.2">
      <c r="A523" s="63" t="s">
        <v>502</v>
      </c>
      <c r="B523" s="32" t="s">
        <v>17</v>
      </c>
      <c r="C523" s="32" t="s">
        <v>17</v>
      </c>
      <c r="D523" s="32" t="s">
        <v>17</v>
      </c>
      <c r="E523" s="32" t="s">
        <v>17</v>
      </c>
      <c r="F523" s="34" t="s">
        <v>17</v>
      </c>
      <c r="G523" s="34">
        <v>436</v>
      </c>
      <c r="H523" s="42" t="s">
        <v>503</v>
      </c>
      <c r="I523" s="34">
        <v>4.4600000000000001E-2</v>
      </c>
      <c r="J523" s="34">
        <v>9756</v>
      </c>
      <c r="K523" s="42" t="s">
        <v>504</v>
      </c>
    </row>
    <row r="524" spans="1:11" s="61" customFormat="1" ht="51" customHeight="1" x14ac:dyDescent="0.2">
      <c r="A524" s="63" t="s">
        <v>445</v>
      </c>
      <c r="B524" s="32" t="s">
        <v>17</v>
      </c>
      <c r="C524" s="32" t="s">
        <v>17</v>
      </c>
      <c r="D524" s="32" t="s">
        <v>17</v>
      </c>
      <c r="E524" s="32" t="s">
        <v>17</v>
      </c>
      <c r="F524" s="34" t="s">
        <v>17</v>
      </c>
      <c r="G524" s="34">
        <v>882</v>
      </c>
      <c r="H524" s="42" t="s">
        <v>505</v>
      </c>
      <c r="I524" s="34">
        <v>9.91</v>
      </c>
      <c r="J524" s="34">
        <v>89</v>
      </c>
      <c r="K524" s="42" t="s">
        <v>506</v>
      </c>
    </row>
    <row r="525" spans="1:11" s="44" customFormat="1" ht="38.25" x14ac:dyDescent="0.2">
      <c r="A525" s="64" t="s">
        <v>507</v>
      </c>
      <c r="B525" s="37" t="s">
        <v>17</v>
      </c>
      <c r="C525" s="37" t="s">
        <v>17</v>
      </c>
      <c r="D525" s="37" t="s">
        <v>17</v>
      </c>
      <c r="E525" s="37" t="s">
        <v>17</v>
      </c>
      <c r="F525" s="38">
        <v>410</v>
      </c>
      <c r="G525" s="38">
        <v>410</v>
      </c>
      <c r="H525" s="42" t="s">
        <v>508</v>
      </c>
      <c r="I525" s="38">
        <v>41</v>
      </c>
      <c r="J525" s="38">
        <v>10</v>
      </c>
      <c r="K525" s="65" t="s">
        <v>467</v>
      </c>
    </row>
    <row r="526" spans="1:11" s="25" customFormat="1" ht="91.5" x14ac:dyDescent="0.25">
      <c r="A526" s="22" t="s">
        <v>509</v>
      </c>
      <c r="B526" s="24" t="s">
        <v>17</v>
      </c>
      <c r="C526" s="24" t="s">
        <v>17</v>
      </c>
      <c r="D526" s="24" t="s">
        <v>17</v>
      </c>
      <c r="E526" s="24" t="s">
        <v>17</v>
      </c>
      <c r="F526" s="23">
        <v>405462</v>
      </c>
      <c r="G526" s="23">
        <f>G527+G535+G546+G550+G555</f>
        <v>405461.9</v>
      </c>
      <c r="H526" s="24" t="s">
        <v>17</v>
      </c>
      <c r="I526" s="24" t="s">
        <v>17</v>
      </c>
      <c r="J526" s="24" t="s">
        <v>17</v>
      </c>
      <c r="K526" s="24" t="s">
        <v>17</v>
      </c>
    </row>
    <row r="527" spans="1:11" s="33" customFormat="1" ht="12.75" x14ac:dyDescent="0.2">
      <c r="A527" s="26" t="s">
        <v>15</v>
      </c>
      <c r="B527" s="66" t="s">
        <v>17</v>
      </c>
      <c r="C527" s="66" t="s">
        <v>17</v>
      </c>
      <c r="D527" s="66" t="s">
        <v>17</v>
      </c>
      <c r="E527" s="66" t="s">
        <v>17</v>
      </c>
      <c r="F527" s="31">
        <f>89924+3359</f>
        <v>93283</v>
      </c>
      <c r="G527" s="31">
        <f>G528+G529+G533+G530+G534+G531+G532</f>
        <v>93283</v>
      </c>
      <c r="H527" s="27" t="s">
        <v>17</v>
      </c>
      <c r="I527" s="27" t="s">
        <v>17</v>
      </c>
      <c r="J527" s="27" t="s">
        <v>17</v>
      </c>
      <c r="K527" s="27" t="s">
        <v>17</v>
      </c>
    </row>
    <row r="528" spans="1:11" s="73" customFormat="1" ht="38.25" x14ac:dyDescent="0.2">
      <c r="A528" s="67" t="s">
        <v>510</v>
      </c>
      <c r="B528" s="68" t="s">
        <v>17</v>
      </c>
      <c r="C528" s="68" t="s">
        <v>17</v>
      </c>
      <c r="D528" s="68" t="s">
        <v>17</v>
      </c>
      <c r="E528" s="68" t="s">
        <v>17</v>
      </c>
      <c r="F528" s="68" t="s">
        <v>17</v>
      </c>
      <c r="G528" s="69">
        <f>3*5142.5</f>
        <v>15427.5</v>
      </c>
      <c r="H528" s="70" t="s">
        <v>511</v>
      </c>
      <c r="I528" s="71">
        <v>5142.5</v>
      </c>
      <c r="J528" s="71">
        <v>3</v>
      </c>
      <c r="K528" s="72" t="s">
        <v>512</v>
      </c>
    </row>
    <row r="529" spans="1:11" s="73" customFormat="1" ht="36" customHeight="1" x14ac:dyDescent="0.2">
      <c r="A529" s="160" t="s">
        <v>513</v>
      </c>
      <c r="B529" s="68" t="s">
        <v>17</v>
      </c>
      <c r="C529" s="68" t="s">
        <v>17</v>
      </c>
      <c r="D529" s="68" t="s">
        <v>17</v>
      </c>
      <c r="E529" s="68" t="s">
        <v>17</v>
      </c>
      <c r="F529" s="68" t="s">
        <v>17</v>
      </c>
      <c r="G529" s="56">
        <v>14938.18</v>
      </c>
      <c r="H529" s="72" t="s">
        <v>514</v>
      </c>
      <c r="I529" s="71">
        <v>32159.62</v>
      </c>
      <c r="J529" s="71">
        <v>1</v>
      </c>
      <c r="K529" s="72" t="s">
        <v>515</v>
      </c>
    </row>
    <row r="530" spans="1:11" s="73" customFormat="1" ht="51" customHeight="1" x14ac:dyDescent="0.2">
      <c r="A530" s="161"/>
      <c r="B530" s="68" t="s">
        <v>17</v>
      </c>
      <c r="C530" s="68" t="s">
        <v>17</v>
      </c>
      <c r="D530" s="68" t="s">
        <v>17</v>
      </c>
      <c r="E530" s="68" t="s">
        <v>17</v>
      </c>
      <c r="F530" s="68" t="s">
        <v>17</v>
      </c>
      <c r="G530" s="56">
        <v>21098.38</v>
      </c>
      <c r="H530" s="72" t="s">
        <v>516</v>
      </c>
      <c r="I530" s="71">
        <v>21098.38</v>
      </c>
      <c r="J530" s="71">
        <v>1</v>
      </c>
      <c r="K530" s="72" t="s">
        <v>517</v>
      </c>
    </row>
    <row r="531" spans="1:11" s="73" customFormat="1" ht="48.75" customHeight="1" x14ac:dyDescent="0.2">
      <c r="A531" s="161"/>
      <c r="B531" s="68" t="s">
        <v>17</v>
      </c>
      <c r="C531" s="68" t="s">
        <v>17</v>
      </c>
      <c r="D531" s="68" t="s">
        <v>17</v>
      </c>
      <c r="E531" s="68" t="s">
        <v>17</v>
      </c>
      <c r="F531" s="68" t="s">
        <v>17</v>
      </c>
      <c r="G531" s="56">
        <v>11935.26</v>
      </c>
      <c r="H531" s="72" t="s">
        <v>514</v>
      </c>
      <c r="I531" s="71">
        <v>11935.26</v>
      </c>
      <c r="J531" s="71">
        <v>1</v>
      </c>
      <c r="K531" s="72" t="s">
        <v>518</v>
      </c>
    </row>
    <row r="532" spans="1:11" s="73" customFormat="1" ht="35.25" customHeight="1" x14ac:dyDescent="0.2">
      <c r="A532" s="161"/>
      <c r="B532" s="68" t="s">
        <v>17</v>
      </c>
      <c r="C532" s="68" t="s">
        <v>17</v>
      </c>
      <c r="D532" s="68" t="s">
        <v>17</v>
      </c>
      <c r="E532" s="68" t="s">
        <v>17</v>
      </c>
      <c r="F532" s="68" t="s">
        <v>17</v>
      </c>
      <c r="G532" s="56">
        <v>11837.44</v>
      </c>
      <c r="H532" s="72" t="s">
        <v>516</v>
      </c>
      <c r="I532" s="71">
        <v>11837.44</v>
      </c>
      <c r="J532" s="71">
        <v>1</v>
      </c>
      <c r="K532" s="72" t="s">
        <v>519</v>
      </c>
    </row>
    <row r="533" spans="1:11" s="73" customFormat="1" ht="56.25" customHeight="1" x14ac:dyDescent="0.2">
      <c r="A533" s="162"/>
      <c r="B533" s="68" t="s">
        <v>17</v>
      </c>
      <c r="C533" s="68" t="s">
        <v>17</v>
      </c>
      <c r="D533" s="68" t="s">
        <v>17</v>
      </c>
      <c r="E533" s="68" t="s">
        <v>17</v>
      </c>
      <c r="F533" s="68" t="s">
        <v>17</v>
      </c>
      <c r="G533" s="56">
        <v>14813.12</v>
      </c>
      <c r="H533" s="72" t="s">
        <v>520</v>
      </c>
      <c r="I533" s="71">
        <v>14813.72</v>
      </c>
      <c r="J533" s="71">
        <v>1</v>
      </c>
      <c r="K533" s="72" t="s">
        <v>521</v>
      </c>
    </row>
    <row r="534" spans="1:11" s="73" customFormat="1" ht="51" customHeight="1" x14ac:dyDescent="0.2">
      <c r="A534" s="74" t="s">
        <v>522</v>
      </c>
      <c r="B534" s="68" t="s">
        <v>17</v>
      </c>
      <c r="C534" s="68" t="s">
        <v>17</v>
      </c>
      <c r="D534" s="68" t="s">
        <v>17</v>
      </c>
      <c r="E534" s="68" t="s">
        <v>17</v>
      </c>
      <c r="F534" s="68" t="s">
        <v>17</v>
      </c>
      <c r="G534" s="56">
        <v>3233.12</v>
      </c>
      <c r="H534" s="70" t="s">
        <v>523</v>
      </c>
      <c r="I534" s="71">
        <v>404.14</v>
      </c>
      <c r="J534" s="71">
        <v>8</v>
      </c>
      <c r="K534" s="72" t="s">
        <v>524</v>
      </c>
    </row>
    <row r="535" spans="1:11" s="33" customFormat="1" ht="12.75" x14ac:dyDescent="0.2">
      <c r="A535" s="26" t="s">
        <v>12</v>
      </c>
      <c r="B535" s="66" t="s">
        <v>17</v>
      </c>
      <c r="C535" s="66" t="s">
        <v>17</v>
      </c>
      <c r="D535" s="66" t="s">
        <v>17</v>
      </c>
      <c r="E535" s="66" t="s">
        <v>17</v>
      </c>
      <c r="F535" s="31">
        <v>102036</v>
      </c>
      <c r="G535" s="31">
        <f>SUM(G536:G545)</f>
        <v>102036</v>
      </c>
      <c r="H535" s="27" t="s">
        <v>17</v>
      </c>
      <c r="I535" s="75" t="s">
        <v>17</v>
      </c>
      <c r="J535" s="75" t="s">
        <v>17</v>
      </c>
      <c r="K535" s="27" t="s">
        <v>17</v>
      </c>
    </row>
    <row r="536" spans="1:11" s="73" customFormat="1" ht="67.5" customHeight="1" x14ac:dyDescent="0.2">
      <c r="A536" s="67" t="s">
        <v>525</v>
      </c>
      <c r="B536" s="68" t="s">
        <v>17</v>
      </c>
      <c r="C536" s="68" t="s">
        <v>17</v>
      </c>
      <c r="D536" s="68" t="s">
        <v>17</v>
      </c>
      <c r="E536" s="68" t="s">
        <v>17</v>
      </c>
      <c r="F536" s="68" t="s">
        <v>17</v>
      </c>
      <c r="G536" s="56">
        <v>3637.26</v>
      </c>
      <c r="H536" s="70" t="s">
        <v>526</v>
      </c>
      <c r="I536" s="56">
        <v>404.14</v>
      </c>
      <c r="J536" s="56">
        <v>9</v>
      </c>
      <c r="K536" s="72" t="s">
        <v>527</v>
      </c>
    </row>
    <row r="537" spans="1:11" s="73" customFormat="1" ht="44.25" customHeight="1" x14ac:dyDescent="0.2">
      <c r="A537" s="67" t="s">
        <v>528</v>
      </c>
      <c r="B537" s="68" t="s">
        <v>17</v>
      </c>
      <c r="C537" s="68" t="s">
        <v>17</v>
      </c>
      <c r="D537" s="68" t="s">
        <v>17</v>
      </c>
      <c r="E537" s="68" t="s">
        <v>17</v>
      </c>
      <c r="F537" s="68" t="s">
        <v>17</v>
      </c>
      <c r="G537" s="56">
        <f>5142.5*2</f>
        <v>10285</v>
      </c>
      <c r="H537" s="70" t="s">
        <v>529</v>
      </c>
      <c r="I537" s="56">
        <v>5142.5</v>
      </c>
      <c r="J537" s="56">
        <v>2</v>
      </c>
      <c r="K537" s="72" t="s">
        <v>530</v>
      </c>
    </row>
    <row r="538" spans="1:11" s="73" customFormat="1" ht="51.6" customHeight="1" x14ac:dyDescent="0.2">
      <c r="A538" s="160" t="s">
        <v>531</v>
      </c>
      <c r="B538" s="68" t="s">
        <v>17</v>
      </c>
      <c r="C538" s="68" t="s">
        <v>17</v>
      </c>
      <c r="D538" s="68" t="s">
        <v>17</v>
      </c>
      <c r="E538" s="68" t="s">
        <v>17</v>
      </c>
      <c r="F538" s="68" t="s">
        <v>17</v>
      </c>
      <c r="G538" s="56">
        <v>18096.8</v>
      </c>
      <c r="H538" s="70" t="s">
        <v>532</v>
      </c>
      <c r="I538" s="56">
        <v>18096.8</v>
      </c>
      <c r="J538" s="56">
        <v>1</v>
      </c>
      <c r="K538" s="72" t="s">
        <v>533</v>
      </c>
    </row>
    <row r="539" spans="1:11" s="73" customFormat="1" ht="60.6" customHeight="1" x14ac:dyDescent="0.2">
      <c r="A539" s="162"/>
      <c r="B539" s="68" t="s">
        <v>17</v>
      </c>
      <c r="C539" s="68" t="s">
        <v>17</v>
      </c>
      <c r="D539" s="68" t="s">
        <v>17</v>
      </c>
      <c r="E539" s="68" t="s">
        <v>17</v>
      </c>
      <c r="F539" s="68" t="s">
        <v>17</v>
      </c>
      <c r="G539" s="56">
        <v>13281.13</v>
      </c>
      <c r="H539" s="70" t="s">
        <v>532</v>
      </c>
      <c r="I539" s="56">
        <v>13281.13</v>
      </c>
      <c r="J539" s="56">
        <v>1</v>
      </c>
      <c r="K539" s="72" t="s">
        <v>534</v>
      </c>
    </row>
    <row r="540" spans="1:11" s="73" customFormat="1" ht="42.75" customHeight="1" x14ac:dyDescent="0.2">
      <c r="A540" s="160" t="s">
        <v>535</v>
      </c>
      <c r="B540" s="68" t="s">
        <v>17</v>
      </c>
      <c r="C540" s="68" t="s">
        <v>17</v>
      </c>
      <c r="D540" s="68" t="s">
        <v>17</v>
      </c>
      <c r="E540" s="68" t="s">
        <v>17</v>
      </c>
      <c r="F540" s="68" t="s">
        <v>17</v>
      </c>
      <c r="G540" s="76">
        <v>4555.6099999999997</v>
      </c>
      <c r="H540" s="70" t="s">
        <v>536</v>
      </c>
      <c r="I540" s="76">
        <v>4555.6099999999997</v>
      </c>
      <c r="J540" s="56">
        <v>1</v>
      </c>
      <c r="K540" s="72" t="s">
        <v>537</v>
      </c>
    </row>
    <row r="541" spans="1:11" s="73" customFormat="1" ht="34.5" customHeight="1" x14ac:dyDescent="0.2">
      <c r="A541" s="161"/>
      <c r="B541" s="68" t="s">
        <v>17</v>
      </c>
      <c r="C541" s="68" t="s">
        <v>17</v>
      </c>
      <c r="D541" s="68" t="s">
        <v>17</v>
      </c>
      <c r="E541" s="68" t="s">
        <v>17</v>
      </c>
      <c r="F541" s="68" t="s">
        <v>17</v>
      </c>
      <c r="G541" s="56">
        <v>8985.1200000000008</v>
      </c>
      <c r="H541" s="70" t="s">
        <v>536</v>
      </c>
      <c r="I541" s="56">
        <v>8985.1200000000008</v>
      </c>
      <c r="J541" s="56">
        <v>1</v>
      </c>
      <c r="K541" s="72" t="s">
        <v>538</v>
      </c>
    </row>
    <row r="542" spans="1:11" s="73" customFormat="1" ht="45" customHeight="1" x14ac:dyDescent="0.2">
      <c r="A542" s="161"/>
      <c r="B542" s="68" t="s">
        <v>17</v>
      </c>
      <c r="C542" s="68" t="s">
        <v>17</v>
      </c>
      <c r="D542" s="68" t="s">
        <v>17</v>
      </c>
      <c r="E542" s="68" t="s">
        <v>17</v>
      </c>
      <c r="F542" s="68" t="s">
        <v>17</v>
      </c>
      <c r="G542" s="76">
        <v>5897.53</v>
      </c>
      <c r="H542" s="70" t="s">
        <v>536</v>
      </c>
      <c r="I542" s="56">
        <v>5897.53</v>
      </c>
      <c r="J542" s="56">
        <v>1</v>
      </c>
      <c r="K542" s="72" t="s">
        <v>539</v>
      </c>
    </row>
    <row r="543" spans="1:11" s="73" customFormat="1" ht="25.5" x14ac:dyDescent="0.2">
      <c r="A543" s="161"/>
      <c r="B543" s="68" t="s">
        <v>17</v>
      </c>
      <c r="C543" s="68" t="s">
        <v>17</v>
      </c>
      <c r="D543" s="68" t="s">
        <v>17</v>
      </c>
      <c r="E543" s="68" t="s">
        <v>17</v>
      </c>
      <c r="F543" s="68" t="s">
        <v>17</v>
      </c>
      <c r="G543" s="56">
        <v>14328.24</v>
      </c>
      <c r="H543" s="70" t="s">
        <v>536</v>
      </c>
      <c r="I543" s="56">
        <v>14328.24</v>
      </c>
      <c r="J543" s="56">
        <v>1</v>
      </c>
      <c r="K543" s="72" t="s">
        <v>540</v>
      </c>
    </row>
    <row r="544" spans="1:11" s="73" customFormat="1" ht="25.5" x14ac:dyDescent="0.2">
      <c r="A544" s="162"/>
      <c r="B544" s="68" t="s">
        <v>17</v>
      </c>
      <c r="C544" s="68" t="s">
        <v>17</v>
      </c>
      <c r="D544" s="68" t="s">
        <v>17</v>
      </c>
      <c r="E544" s="68" t="s">
        <v>17</v>
      </c>
      <c r="F544" s="68" t="s">
        <v>17</v>
      </c>
      <c r="G544" s="56">
        <v>6372.25</v>
      </c>
      <c r="H544" s="70" t="s">
        <v>536</v>
      </c>
      <c r="I544" s="56">
        <v>6372.25</v>
      </c>
      <c r="J544" s="56">
        <v>1</v>
      </c>
      <c r="K544" s="72" t="s">
        <v>541</v>
      </c>
    </row>
    <row r="545" spans="1:12" s="73" customFormat="1" ht="25.5" x14ac:dyDescent="0.2">
      <c r="A545" s="74" t="s">
        <v>542</v>
      </c>
      <c r="B545" s="68" t="s">
        <v>17</v>
      </c>
      <c r="C545" s="68" t="s">
        <v>17</v>
      </c>
      <c r="D545" s="68" t="s">
        <v>17</v>
      </c>
      <c r="E545" s="68" t="s">
        <v>17</v>
      </c>
      <c r="F545" s="68" t="s">
        <v>17</v>
      </c>
      <c r="G545" s="56">
        <v>16597.060000000001</v>
      </c>
      <c r="H545" s="70" t="s">
        <v>532</v>
      </c>
      <c r="I545" s="56">
        <v>16597.060000000001</v>
      </c>
      <c r="J545" s="56">
        <v>1</v>
      </c>
      <c r="K545" s="72" t="s">
        <v>543</v>
      </c>
    </row>
    <row r="546" spans="1:12" s="33" customFormat="1" ht="12.75" x14ac:dyDescent="0.2">
      <c r="A546" s="26" t="s">
        <v>419</v>
      </c>
      <c r="B546" s="66" t="s">
        <v>17</v>
      </c>
      <c r="C546" s="66" t="s">
        <v>17</v>
      </c>
      <c r="D546" s="66" t="s">
        <v>17</v>
      </c>
      <c r="E546" s="66" t="s">
        <v>17</v>
      </c>
      <c r="F546" s="31">
        <v>17169</v>
      </c>
      <c r="G546" s="31">
        <f>G548+G547+G549</f>
        <v>17169.900000000001</v>
      </c>
      <c r="H546" s="27" t="s">
        <v>17</v>
      </c>
      <c r="I546" s="75" t="s">
        <v>17</v>
      </c>
      <c r="J546" s="75" t="s">
        <v>17</v>
      </c>
      <c r="K546" s="27" t="s">
        <v>17</v>
      </c>
    </row>
    <row r="547" spans="1:12" s="73" customFormat="1" ht="38.25" x14ac:dyDescent="0.2">
      <c r="A547" s="67" t="s">
        <v>544</v>
      </c>
      <c r="B547" s="68" t="s">
        <v>17</v>
      </c>
      <c r="C547" s="68" t="s">
        <v>17</v>
      </c>
      <c r="D547" s="68" t="s">
        <v>17</v>
      </c>
      <c r="E547" s="68" t="s">
        <v>17</v>
      </c>
      <c r="F547" s="68" t="s">
        <v>17</v>
      </c>
      <c r="G547" s="56">
        <v>2020.7</v>
      </c>
      <c r="H547" s="70" t="s">
        <v>526</v>
      </c>
      <c r="I547" s="56">
        <v>404.14</v>
      </c>
      <c r="J547" s="56">
        <v>5</v>
      </c>
      <c r="K547" s="70" t="s">
        <v>545</v>
      </c>
    </row>
    <row r="548" spans="1:12" s="73" customFormat="1" ht="44.25" customHeight="1" x14ac:dyDescent="0.2">
      <c r="A548" s="67" t="s">
        <v>528</v>
      </c>
      <c r="B548" s="68" t="s">
        <v>17</v>
      </c>
      <c r="C548" s="68" t="s">
        <v>17</v>
      </c>
      <c r="D548" s="68" t="s">
        <v>17</v>
      </c>
      <c r="E548" s="68" t="s">
        <v>17</v>
      </c>
      <c r="F548" s="68" t="s">
        <v>17</v>
      </c>
      <c r="G548" s="56">
        <f>5142.5*2</f>
        <v>10285</v>
      </c>
      <c r="H548" s="70" t="s">
        <v>529</v>
      </c>
      <c r="I548" s="56">
        <v>5142.5</v>
      </c>
      <c r="J548" s="56">
        <v>2</v>
      </c>
      <c r="K548" s="72" t="s">
        <v>546</v>
      </c>
    </row>
    <row r="549" spans="1:12" s="73" customFormat="1" ht="30.75" customHeight="1" x14ac:dyDescent="0.2">
      <c r="A549" s="67" t="s">
        <v>547</v>
      </c>
      <c r="B549" s="68" t="s">
        <v>17</v>
      </c>
      <c r="C549" s="68" t="s">
        <v>17</v>
      </c>
      <c r="D549" s="68" t="s">
        <v>17</v>
      </c>
      <c r="E549" s="68" t="s">
        <v>17</v>
      </c>
      <c r="F549" s="68" t="s">
        <v>17</v>
      </c>
      <c r="G549" s="56">
        <v>4864.2</v>
      </c>
      <c r="H549" s="70" t="s">
        <v>529</v>
      </c>
      <c r="I549" s="56">
        <v>4864.2</v>
      </c>
      <c r="J549" s="56">
        <v>1</v>
      </c>
      <c r="K549" s="72" t="s">
        <v>548</v>
      </c>
    </row>
    <row r="550" spans="1:12" s="44" customFormat="1" ht="12.75" x14ac:dyDescent="0.2">
      <c r="A550" s="26" t="s">
        <v>549</v>
      </c>
      <c r="B550" s="66" t="s">
        <v>17</v>
      </c>
      <c r="C550" s="66" t="s">
        <v>17</v>
      </c>
      <c r="D550" s="66" t="s">
        <v>17</v>
      </c>
      <c r="E550" s="66" t="s">
        <v>17</v>
      </c>
      <c r="F550" s="31">
        <v>114318</v>
      </c>
      <c r="G550" s="31">
        <f>G551+G552+G553+G554</f>
        <v>114318</v>
      </c>
      <c r="H550" s="27" t="s">
        <v>17</v>
      </c>
      <c r="I550" s="27" t="s">
        <v>17</v>
      </c>
      <c r="J550" s="27" t="s">
        <v>17</v>
      </c>
      <c r="K550" s="27" t="s">
        <v>17</v>
      </c>
    </row>
    <row r="551" spans="1:12" s="73" customFormat="1" ht="28.5" customHeight="1" x14ac:dyDescent="0.2">
      <c r="A551" s="67" t="s">
        <v>550</v>
      </c>
      <c r="B551" s="68" t="s">
        <v>17</v>
      </c>
      <c r="C551" s="68" t="s">
        <v>17</v>
      </c>
      <c r="D551" s="68" t="s">
        <v>17</v>
      </c>
      <c r="E551" s="68" t="s">
        <v>17</v>
      </c>
      <c r="F551" s="68" t="s">
        <v>17</v>
      </c>
      <c r="G551" s="56">
        <v>5142.5</v>
      </c>
      <c r="H551" s="70" t="s">
        <v>529</v>
      </c>
      <c r="I551" s="56">
        <v>5142.5</v>
      </c>
      <c r="J551" s="56">
        <v>1</v>
      </c>
      <c r="K551" s="72" t="s">
        <v>551</v>
      </c>
      <c r="L551" s="73">
        <f>I551*J551-G551</f>
        <v>0</v>
      </c>
    </row>
    <row r="552" spans="1:12" s="73" customFormat="1" ht="63.75" x14ac:dyDescent="0.2">
      <c r="A552" s="67" t="s">
        <v>552</v>
      </c>
      <c r="B552" s="68" t="s">
        <v>17</v>
      </c>
      <c r="C552" s="68" t="s">
        <v>17</v>
      </c>
      <c r="D552" s="68" t="s">
        <v>17</v>
      </c>
      <c r="E552" s="68" t="s">
        <v>17</v>
      </c>
      <c r="F552" s="68" t="s">
        <v>17</v>
      </c>
      <c r="G552" s="56">
        <f>I552*J552</f>
        <v>2424.84</v>
      </c>
      <c r="H552" s="77" t="s">
        <v>553</v>
      </c>
      <c r="I552" s="56">
        <v>404.14</v>
      </c>
      <c r="J552" s="56">
        <v>6</v>
      </c>
      <c r="K552" s="72" t="s">
        <v>554</v>
      </c>
      <c r="L552" s="73">
        <f t="shared" ref="L552:L554" si="13">I552*J552-G552</f>
        <v>0</v>
      </c>
    </row>
    <row r="553" spans="1:12" s="73" customFormat="1" ht="76.5" x14ac:dyDescent="0.2">
      <c r="A553" s="67" t="s">
        <v>555</v>
      </c>
      <c r="B553" s="68" t="s">
        <v>17</v>
      </c>
      <c r="C553" s="68" t="s">
        <v>17</v>
      </c>
      <c r="D553" s="68" t="s">
        <v>17</v>
      </c>
      <c r="E553" s="68" t="s">
        <v>17</v>
      </c>
      <c r="F553" s="68" t="s">
        <v>17</v>
      </c>
      <c r="G553" s="56">
        <v>89500</v>
      </c>
      <c r="H553" s="70" t="s">
        <v>536</v>
      </c>
      <c r="I553" s="56">
        <v>22375</v>
      </c>
      <c r="J553" s="56">
        <v>4</v>
      </c>
      <c r="K553" s="72" t="s">
        <v>556</v>
      </c>
      <c r="L553" s="73">
        <f t="shared" si="13"/>
        <v>0</v>
      </c>
    </row>
    <row r="554" spans="1:12" s="73" customFormat="1" ht="51" x14ac:dyDescent="0.2">
      <c r="A554" s="67" t="s">
        <v>557</v>
      </c>
      <c r="B554" s="68" t="s">
        <v>17</v>
      </c>
      <c r="C554" s="68" t="s">
        <v>17</v>
      </c>
      <c r="D554" s="68" t="s">
        <v>17</v>
      </c>
      <c r="E554" s="68" t="s">
        <v>17</v>
      </c>
      <c r="F554" s="68" t="s">
        <v>17</v>
      </c>
      <c r="G554" s="56">
        <v>17250.66</v>
      </c>
      <c r="H554" s="70" t="s">
        <v>558</v>
      </c>
      <c r="I554" s="56">
        <v>4312.665</v>
      </c>
      <c r="J554" s="56">
        <v>4</v>
      </c>
      <c r="K554" s="72" t="s">
        <v>559</v>
      </c>
      <c r="L554" s="73">
        <f t="shared" si="13"/>
        <v>0</v>
      </c>
    </row>
    <row r="555" spans="1:12" s="33" customFormat="1" ht="12.75" x14ac:dyDescent="0.2">
      <c r="A555" s="26" t="s">
        <v>14</v>
      </c>
      <c r="B555" s="66" t="s">
        <v>17</v>
      </c>
      <c r="C555" s="66" t="s">
        <v>17</v>
      </c>
      <c r="D555" s="66" t="s">
        <v>17</v>
      </c>
      <c r="E555" s="66" t="s">
        <v>17</v>
      </c>
      <c r="F555" s="31">
        <v>78655</v>
      </c>
      <c r="G555" s="31">
        <f>SUM(G556:G569)</f>
        <v>78654.999999999985</v>
      </c>
      <c r="H555" s="27" t="s">
        <v>17</v>
      </c>
      <c r="I555" s="27" t="s">
        <v>17</v>
      </c>
      <c r="J555" s="27" t="s">
        <v>17</v>
      </c>
      <c r="K555" s="27" t="s">
        <v>17</v>
      </c>
    </row>
    <row r="556" spans="1:12" s="73" customFormat="1" ht="44.25" customHeight="1" x14ac:dyDescent="0.2">
      <c r="A556" s="163" t="s">
        <v>560</v>
      </c>
      <c r="B556" s="68" t="s">
        <v>17</v>
      </c>
      <c r="C556" s="68" t="s">
        <v>17</v>
      </c>
      <c r="D556" s="68" t="s">
        <v>17</v>
      </c>
      <c r="E556" s="68" t="s">
        <v>17</v>
      </c>
      <c r="F556" s="68" t="s">
        <v>17</v>
      </c>
      <c r="G556" s="56">
        <v>10101.69</v>
      </c>
      <c r="H556" s="72" t="s">
        <v>561</v>
      </c>
      <c r="I556" s="56">
        <v>10101.69</v>
      </c>
      <c r="J556" s="56">
        <v>1</v>
      </c>
      <c r="K556" s="72" t="s">
        <v>562</v>
      </c>
    </row>
    <row r="557" spans="1:12" s="73" customFormat="1" ht="48.75" customHeight="1" x14ac:dyDescent="0.2">
      <c r="A557" s="164"/>
      <c r="B557" s="68" t="s">
        <v>17</v>
      </c>
      <c r="C557" s="68" t="s">
        <v>17</v>
      </c>
      <c r="D557" s="68" t="s">
        <v>17</v>
      </c>
      <c r="E557" s="68" t="s">
        <v>17</v>
      </c>
      <c r="F557" s="68" t="s">
        <v>17</v>
      </c>
      <c r="G557" s="56">
        <v>14512.83</v>
      </c>
      <c r="H557" s="72" t="s">
        <v>561</v>
      </c>
      <c r="I557" s="56">
        <v>16431.68</v>
      </c>
      <c r="J557" s="56">
        <v>1</v>
      </c>
      <c r="K557" s="72" t="s">
        <v>563</v>
      </c>
    </row>
    <row r="558" spans="1:12" s="73" customFormat="1" ht="45.75" customHeight="1" x14ac:dyDescent="0.2">
      <c r="A558" s="164"/>
      <c r="B558" s="68" t="s">
        <v>17</v>
      </c>
      <c r="C558" s="68" t="s">
        <v>17</v>
      </c>
      <c r="D558" s="68" t="s">
        <v>17</v>
      </c>
      <c r="E558" s="68" t="s">
        <v>17</v>
      </c>
      <c r="F558" s="68" t="s">
        <v>17</v>
      </c>
      <c r="G558" s="56">
        <v>11584.76</v>
      </c>
      <c r="H558" s="72" t="s">
        <v>561</v>
      </c>
      <c r="I558" s="56">
        <v>12334.15</v>
      </c>
      <c r="J558" s="56">
        <v>1</v>
      </c>
      <c r="K558" s="72" t="s">
        <v>564</v>
      </c>
    </row>
    <row r="559" spans="1:12" s="73" customFormat="1" ht="45.75" customHeight="1" x14ac:dyDescent="0.2">
      <c r="A559" s="164"/>
      <c r="B559" s="68" t="s">
        <v>17</v>
      </c>
      <c r="C559" s="68" t="s">
        <v>17</v>
      </c>
      <c r="D559" s="68" t="s">
        <v>17</v>
      </c>
      <c r="E559" s="68" t="s">
        <v>17</v>
      </c>
      <c r="F559" s="68" t="s">
        <v>17</v>
      </c>
      <c r="G559" s="56">
        <v>328.03</v>
      </c>
      <c r="H559" s="72" t="s">
        <v>561</v>
      </c>
      <c r="I559" s="56">
        <v>1712.88</v>
      </c>
      <c r="J559" s="56">
        <v>1</v>
      </c>
      <c r="K559" s="72" t="s">
        <v>564</v>
      </c>
    </row>
    <row r="560" spans="1:12" s="73" customFormat="1" ht="47.25" customHeight="1" x14ac:dyDescent="0.2">
      <c r="A560" s="164"/>
      <c r="B560" s="68" t="s">
        <v>17</v>
      </c>
      <c r="C560" s="68" t="s">
        <v>17</v>
      </c>
      <c r="D560" s="68" t="s">
        <v>17</v>
      </c>
      <c r="E560" s="68" t="s">
        <v>17</v>
      </c>
      <c r="F560" s="68" t="s">
        <v>17</v>
      </c>
      <c r="G560" s="56">
        <v>8830.93</v>
      </c>
      <c r="H560" s="72" t="s">
        <v>514</v>
      </c>
      <c r="I560" s="56">
        <v>8830.93</v>
      </c>
      <c r="J560" s="56">
        <v>1</v>
      </c>
      <c r="K560" s="72" t="s">
        <v>565</v>
      </c>
    </row>
    <row r="561" spans="1:11" s="73" customFormat="1" ht="48" customHeight="1" x14ac:dyDescent="0.2">
      <c r="A561" s="165"/>
      <c r="B561" s="68" t="s">
        <v>17</v>
      </c>
      <c r="C561" s="68" t="s">
        <v>17</v>
      </c>
      <c r="D561" s="68" t="s">
        <v>17</v>
      </c>
      <c r="E561" s="68" t="s">
        <v>17</v>
      </c>
      <c r="F561" s="68" t="s">
        <v>17</v>
      </c>
      <c r="G561" s="56">
        <v>10337.16</v>
      </c>
      <c r="H561" s="72" t="s">
        <v>514</v>
      </c>
      <c r="I561" s="56">
        <v>10337.16</v>
      </c>
      <c r="J561" s="56">
        <v>1</v>
      </c>
      <c r="K561" s="72" t="s">
        <v>566</v>
      </c>
    </row>
    <row r="562" spans="1:11" s="73" customFormat="1" ht="25.5" x14ac:dyDescent="0.2">
      <c r="A562" s="160" t="s">
        <v>567</v>
      </c>
      <c r="B562" s="68" t="s">
        <v>17</v>
      </c>
      <c r="C562" s="68" t="s">
        <v>17</v>
      </c>
      <c r="D562" s="68" t="s">
        <v>17</v>
      </c>
      <c r="E562" s="68" t="s">
        <v>17</v>
      </c>
      <c r="F562" s="68" t="s">
        <v>17</v>
      </c>
      <c r="G562" s="56">
        <v>3499.13</v>
      </c>
      <c r="H562" s="72" t="s">
        <v>568</v>
      </c>
      <c r="I562" s="56">
        <v>3499.13</v>
      </c>
      <c r="J562" s="56">
        <v>1</v>
      </c>
      <c r="K562" s="72" t="s">
        <v>569</v>
      </c>
    </row>
    <row r="563" spans="1:11" s="73" customFormat="1" ht="25.5" x14ac:dyDescent="0.2">
      <c r="A563" s="161"/>
      <c r="B563" s="68" t="s">
        <v>17</v>
      </c>
      <c r="C563" s="68" t="s">
        <v>17</v>
      </c>
      <c r="D563" s="68" t="s">
        <v>17</v>
      </c>
      <c r="E563" s="68" t="s">
        <v>17</v>
      </c>
      <c r="F563" s="68" t="s">
        <v>17</v>
      </c>
      <c r="G563" s="56">
        <v>2265.12</v>
      </c>
      <c r="H563" s="72" t="s">
        <v>568</v>
      </c>
      <c r="I563" s="56">
        <v>2265.12</v>
      </c>
      <c r="J563" s="56">
        <v>1</v>
      </c>
      <c r="K563" s="72" t="s">
        <v>570</v>
      </c>
    </row>
    <row r="564" spans="1:11" s="73" customFormat="1" ht="25.5" x14ac:dyDescent="0.2">
      <c r="A564" s="161"/>
      <c r="B564" s="68" t="s">
        <v>17</v>
      </c>
      <c r="C564" s="68" t="s">
        <v>17</v>
      </c>
      <c r="D564" s="68" t="s">
        <v>17</v>
      </c>
      <c r="E564" s="68" t="s">
        <v>17</v>
      </c>
      <c r="F564" s="68" t="s">
        <v>17</v>
      </c>
      <c r="G564" s="56">
        <v>812.33</v>
      </c>
      <c r="H564" s="72" t="s">
        <v>561</v>
      </c>
      <c r="I564" s="56">
        <v>812.33</v>
      </c>
      <c r="J564" s="56">
        <v>1</v>
      </c>
      <c r="K564" s="72" t="s">
        <v>570</v>
      </c>
    </row>
    <row r="565" spans="1:11" s="73" customFormat="1" ht="25.5" x14ac:dyDescent="0.2">
      <c r="A565" s="162"/>
      <c r="B565" s="68" t="s">
        <v>17</v>
      </c>
      <c r="C565" s="68" t="s">
        <v>17</v>
      </c>
      <c r="D565" s="68" t="s">
        <v>17</v>
      </c>
      <c r="E565" s="68" t="s">
        <v>17</v>
      </c>
      <c r="F565" s="68" t="s">
        <v>17</v>
      </c>
      <c r="G565" s="56">
        <v>2255.42</v>
      </c>
      <c r="H565" s="72" t="s">
        <v>568</v>
      </c>
      <c r="I565" s="56">
        <v>2255.42</v>
      </c>
      <c r="J565" s="56">
        <v>1</v>
      </c>
      <c r="K565" s="72" t="s">
        <v>566</v>
      </c>
    </row>
    <row r="566" spans="1:11" s="73" customFormat="1" ht="25.5" x14ac:dyDescent="0.2">
      <c r="A566" s="160" t="s">
        <v>571</v>
      </c>
      <c r="B566" s="68" t="s">
        <v>17</v>
      </c>
      <c r="C566" s="68" t="s">
        <v>17</v>
      </c>
      <c r="D566" s="68" t="s">
        <v>17</v>
      </c>
      <c r="E566" s="68" t="s">
        <v>17</v>
      </c>
      <c r="F566" s="68" t="s">
        <v>17</v>
      </c>
      <c r="G566" s="56">
        <v>5142.5</v>
      </c>
      <c r="H566" s="78" t="s">
        <v>572</v>
      </c>
      <c r="I566" s="56">
        <v>5142.5</v>
      </c>
      <c r="J566" s="56">
        <v>1</v>
      </c>
      <c r="K566" s="72" t="s">
        <v>563</v>
      </c>
    </row>
    <row r="567" spans="1:11" s="73" customFormat="1" ht="25.5" customHeight="1" x14ac:dyDescent="0.2">
      <c r="A567" s="162"/>
      <c r="B567" s="68" t="s">
        <v>17</v>
      </c>
      <c r="C567" s="68" t="s">
        <v>17</v>
      </c>
      <c r="D567" s="68" t="s">
        <v>17</v>
      </c>
      <c r="E567" s="68" t="s">
        <v>17</v>
      </c>
      <c r="F567" s="68" t="s">
        <v>17</v>
      </c>
      <c r="G567" s="56">
        <v>4864.2</v>
      </c>
      <c r="H567" s="78" t="s">
        <v>572</v>
      </c>
      <c r="I567" s="56">
        <v>4864.2</v>
      </c>
      <c r="J567" s="56">
        <v>1</v>
      </c>
      <c r="K567" s="72" t="s">
        <v>564</v>
      </c>
    </row>
    <row r="568" spans="1:11" s="73" customFormat="1" ht="76.900000000000006" customHeight="1" x14ac:dyDescent="0.2">
      <c r="A568" s="67" t="s">
        <v>573</v>
      </c>
      <c r="B568" s="68" t="s">
        <v>17</v>
      </c>
      <c r="C568" s="68" t="s">
        <v>17</v>
      </c>
      <c r="D568" s="68" t="s">
        <v>17</v>
      </c>
      <c r="E568" s="68" t="s">
        <v>17</v>
      </c>
      <c r="F568" s="68" t="s">
        <v>17</v>
      </c>
      <c r="G568" s="56">
        <v>2828.98</v>
      </c>
      <c r="H568" s="78" t="s">
        <v>523</v>
      </c>
      <c r="I568" s="56">
        <v>404.14</v>
      </c>
      <c r="J568" s="56">
        <v>7</v>
      </c>
      <c r="K568" s="72" t="s">
        <v>574</v>
      </c>
    </row>
    <row r="569" spans="1:11" s="73" customFormat="1" ht="37.5" customHeight="1" x14ac:dyDescent="0.2">
      <c r="A569" s="67" t="s">
        <v>575</v>
      </c>
      <c r="B569" s="68" t="s">
        <v>17</v>
      </c>
      <c r="C569" s="68" t="s">
        <v>17</v>
      </c>
      <c r="D569" s="68" t="s">
        <v>17</v>
      </c>
      <c r="E569" s="68" t="s">
        <v>17</v>
      </c>
      <c r="F569" s="68" t="s">
        <v>17</v>
      </c>
      <c r="G569" s="56">
        <v>1291.92</v>
      </c>
      <c r="H569" s="72" t="s">
        <v>576</v>
      </c>
      <c r="I569" s="56">
        <v>1291.92</v>
      </c>
      <c r="J569" s="56">
        <v>2</v>
      </c>
      <c r="K569" s="72" t="s">
        <v>562</v>
      </c>
    </row>
    <row r="570" spans="1:11" s="25" customFormat="1" ht="90" x14ac:dyDescent="0.25">
      <c r="A570" s="22" t="s">
        <v>577</v>
      </c>
      <c r="B570" s="79" t="s">
        <v>578</v>
      </c>
      <c r="C570" s="79" t="s">
        <v>579</v>
      </c>
      <c r="D570" s="80" t="s">
        <v>580</v>
      </c>
      <c r="E570" s="81" t="s">
        <v>581</v>
      </c>
      <c r="F570" s="23">
        <f>F571+F670+F772+F865+F918</f>
        <v>1283883</v>
      </c>
      <c r="G570" s="23">
        <f>G571+G670+G772+G865+G918</f>
        <v>1283883.0046399999</v>
      </c>
      <c r="H570" s="24" t="s">
        <v>17</v>
      </c>
      <c r="I570" s="24" t="s">
        <v>17</v>
      </c>
      <c r="J570" s="24" t="s">
        <v>17</v>
      </c>
      <c r="K570" s="24" t="s">
        <v>17</v>
      </c>
    </row>
    <row r="571" spans="1:11" s="33" customFormat="1" ht="29.25" customHeight="1" x14ac:dyDescent="0.2">
      <c r="A571" s="26" t="s">
        <v>582</v>
      </c>
      <c r="B571" s="26"/>
      <c r="C571" s="26"/>
      <c r="D571" s="26"/>
      <c r="E571" s="26"/>
      <c r="F571" s="31">
        <f>F572+F574+F647+F653</f>
        <v>314097</v>
      </c>
      <c r="G571" s="31">
        <f>G572+G574+G647+G653</f>
        <v>314097</v>
      </c>
      <c r="H571" s="27" t="s">
        <v>17</v>
      </c>
      <c r="I571" s="27" t="s">
        <v>17</v>
      </c>
      <c r="J571" s="27" t="s">
        <v>17</v>
      </c>
      <c r="K571" s="27" t="s">
        <v>17</v>
      </c>
    </row>
    <row r="572" spans="1:11" s="33" customFormat="1" ht="51" x14ac:dyDescent="0.2">
      <c r="A572" s="82" t="s">
        <v>583</v>
      </c>
      <c r="B572" s="83" t="s">
        <v>17</v>
      </c>
      <c r="C572" s="83" t="s">
        <v>17</v>
      </c>
      <c r="D572" s="83" t="s">
        <v>17</v>
      </c>
      <c r="E572" s="83" t="s">
        <v>17</v>
      </c>
      <c r="F572" s="84">
        <f>F573</f>
        <v>259168</v>
      </c>
      <c r="G572" s="84">
        <f>G573</f>
        <v>259168</v>
      </c>
      <c r="H572" s="85" t="s">
        <v>17</v>
      </c>
      <c r="I572" s="86" t="s">
        <v>17</v>
      </c>
      <c r="J572" s="86" t="s">
        <v>17</v>
      </c>
      <c r="K572" s="86" t="s">
        <v>17</v>
      </c>
    </row>
    <row r="573" spans="1:11" s="73" customFormat="1" ht="12.75" x14ac:dyDescent="0.2">
      <c r="A573" s="87" t="s">
        <v>584</v>
      </c>
      <c r="B573" s="68" t="s">
        <v>17</v>
      </c>
      <c r="C573" s="68" t="s">
        <v>17</v>
      </c>
      <c r="D573" s="68" t="s">
        <v>17</v>
      </c>
      <c r="E573" s="68" t="s">
        <v>17</v>
      </c>
      <c r="F573" s="56">
        <v>259168</v>
      </c>
      <c r="G573" s="56">
        <v>259168</v>
      </c>
      <c r="H573" s="88" t="s">
        <v>17</v>
      </c>
      <c r="I573" s="71" t="s">
        <v>17</v>
      </c>
      <c r="J573" s="71" t="s">
        <v>17</v>
      </c>
      <c r="K573" s="71" t="s">
        <v>17</v>
      </c>
    </row>
    <row r="574" spans="1:11" s="33" customFormat="1" ht="25.5" x14ac:dyDescent="0.2">
      <c r="A574" s="82" t="s">
        <v>585</v>
      </c>
      <c r="B574" s="83" t="s">
        <v>17</v>
      </c>
      <c r="C574" s="83" t="s">
        <v>17</v>
      </c>
      <c r="D574" s="83" t="s">
        <v>17</v>
      </c>
      <c r="E574" s="83" t="s">
        <v>17</v>
      </c>
      <c r="F574" s="84">
        <v>26155</v>
      </c>
      <c r="G574" s="84">
        <f>SUM(G575:G646)</f>
        <v>26154.999999999993</v>
      </c>
      <c r="H574" s="89"/>
      <c r="I574" s="84"/>
      <c r="J574" s="84"/>
      <c r="K574" s="90"/>
    </row>
    <row r="575" spans="1:11" s="92" customFormat="1" ht="25.5" x14ac:dyDescent="0.25">
      <c r="A575" s="87" t="s">
        <v>586</v>
      </c>
      <c r="B575" s="32" t="s">
        <v>17</v>
      </c>
      <c r="C575" s="32" t="s">
        <v>17</v>
      </c>
      <c r="D575" s="32" t="s">
        <v>17</v>
      </c>
      <c r="E575" s="32" t="s">
        <v>17</v>
      </c>
      <c r="F575" s="32" t="s">
        <v>17</v>
      </c>
      <c r="G575" s="34">
        <v>91.96</v>
      </c>
      <c r="H575" s="91" t="s">
        <v>587</v>
      </c>
      <c r="I575" s="34">
        <v>4.5999999999999996</v>
      </c>
      <c r="J575" s="34">
        <v>20</v>
      </c>
      <c r="K575" s="42" t="s">
        <v>588</v>
      </c>
    </row>
    <row r="576" spans="1:11" s="92" customFormat="1" ht="25.5" x14ac:dyDescent="0.25">
      <c r="A576" s="87" t="s">
        <v>589</v>
      </c>
      <c r="B576" s="32" t="s">
        <v>17</v>
      </c>
      <c r="C576" s="32" t="s">
        <v>17</v>
      </c>
      <c r="D576" s="32" t="s">
        <v>17</v>
      </c>
      <c r="E576" s="32" t="s">
        <v>17</v>
      </c>
      <c r="F576" s="32" t="s">
        <v>17</v>
      </c>
      <c r="G576" s="34">
        <v>23.11</v>
      </c>
      <c r="H576" s="91" t="s">
        <v>587</v>
      </c>
      <c r="I576" s="34">
        <v>4.62</v>
      </c>
      <c r="J576" s="34">
        <v>5</v>
      </c>
      <c r="K576" s="42" t="s">
        <v>590</v>
      </c>
    </row>
    <row r="577" spans="1:11" s="92" customFormat="1" ht="25.5" x14ac:dyDescent="0.25">
      <c r="A577" s="87" t="s">
        <v>589</v>
      </c>
      <c r="B577" s="32" t="s">
        <v>17</v>
      </c>
      <c r="C577" s="32" t="s">
        <v>17</v>
      </c>
      <c r="D577" s="32" t="s">
        <v>17</v>
      </c>
      <c r="E577" s="32" t="s">
        <v>17</v>
      </c>
      <c r="F577" s="32" t="s">
        <v>17</v>
      </c>
      <c r="G577" s="34">
        <v>18.489999999999998</v>
      </c>
      <c r="H577" s="91" t="s">
        <v>587</v>
      </c>
      <c r="I577" s="34">
        <v>4.62</v>
      </c>
      <c r="J577" s="34">
        <v>4</v>
      </c>
      <c r="K577" s="42" t="s">
        <v>590</v>
      </c>
    </row>
    <row r="578" spans="1:11" s="92" customFormat="1" ht="25.5" x14ac:dyDescent="0.25">
      <c r="A578" s="87" t="s">
        <v>591</v>
      </c>
      <c r="B578" s="32" t="s">
        <v>17</v>
      </c>
      <c r="C578" s="32" t="s">
        <v>17</v>
      </c>
      <c r="D578" s="32" t="s">
        <v>17</v>
      </c>
      <c r="E578" s="32" t="s">
        <v>17</v>
      </c>
      <c r="F578" s="32" t="s">
        <v>17</v>
      </c>
      <c r="G578" s="34">
        <v>102.85</v>
      </c>
      <c r="H578" s="91" t="s">
        <v>587</v>
      </c>
      <c r="I578" s="34">
        <v>10.29</v>
      </c>
      <c r="J578" s="34">
        <v>10</v>
      </c>
      <c r="K578" s="42" t="s">
        <v>590</v>
      </c>
    </row>
    <row r="579" spans="1:11" s="92" customFormat="1" ht="25.5" x14ac:dyDescent="0.25">
      <c r="A579" s="87" t="s">
        <v>592</v>
      </c>
      <c r="B579" s="32" t="s">
        <v>17</v>
      </c>
      <c r="C579" s="32" t="s">
        <v>17</v>
      </c>
      <c r="D579" s="32" t="s">
        <v>17</v>
      </c>
      <c r="E579" s="32" t="s">
        <v>17</v>
      </c>
      <c r="F579" s="32" t="s">
        <v>17</v>
      </c>
      <c r="G579" s="34">
        <v>72.58</v>
      </c>
      <c r="H579" s="91" t="s">
        <v>587</v>
      </c>
      <c r="I579" s="34">
        <v>7.26</v>
      </c>
      <c r="J579" s="34">
        <v>10</v>
      </c>
      <c r="K579" s="42" t="s">
        <v>588</v>
      </c>
    </row>
    <row r="580" spans="1:11" s="92" customFormat="1" ht="25.5" x14ac:dyDescent="0.25">
      <c r="A580" s="87" t="s">
        <v>593</v>
      </c>
      <c r="B580" s="32" t="s">
        <v>17</v>
      </c>
      <c r="C580" s="32" t="s">
        <v>17</v>
      </c>
      <c r="D580" s="32" t="s">
        <v>17</v>
      </c>
      <c r="E580" s="32" t="s">
        <v>17</v>
      </c>
      <c r="F580" s="32" t="s">
        <v>17</v>
      </c>
      <c r="G580" s="34">
        <v>30.86</v>
      </c>
      <c r="H580" s="91" t="s">
        <v>587</v>
      </c>
      <c r="I580" s="34">
        <v>10.29</v>
      </c>
      <c r="J580" s="34">
        <v>3</v>
      </c>
      <c r="K580" s="42" t="s">
        <v>588</v>
      </c>
    </row>
    <row r="581" spans="1:11" s="92" customFormat="1" ht="25.5" x14ac:dyDescent="0.25">
      <c r="A581" s="87" t="s">
        <v>594</v>
      </c>
      <c r="B581" s="32" t="s">
        <v>17</v>
      </c>
      <c r="C581" s="32" t="s">
        <v>17</v>
      </c>
      <c r="D581" s="32" t="s">
        <v>17</v>
      </c>
      <c r="E581" s="32" t="s">
        <v>17</v>
      </c>
      <c r="F581" s="32" t="s">
        <v>17</v>
      </c>
      <c r="G581" s="34">
        <v>68.209999999999994</v>
      </c>
      <c r="H581" s="91" t="s">
        <v>595</v>
      </c>
      <c r="I581" s="34">
        <v>7.0000000000000007E-2</v>
      </c>
      <c r="J581" s="34">
        <v>1000</v>
      </c>
      <c r="K581" s="42" t="s">
        <v>596</v>
      </c>
    </row>
    <row r="582" spans="1:11" s="92" customFormat="1" ht="25.5" x14ac:dyDescent="0.25">
      <c r="A582" s="87" t="s">
        <v>597</v>
      </c>
      <c r="B582" s="32" t="s">
        <v>17</v>
      </c>
      <c r="C582" s="32" t="s">
        <v>17</v>
      </c>
      <c r="D582" s="32" t="s">
        <v>17</v>
      </c>
      <c r="E582" s="32" t="s">
        <v>17</v>
      </c>
      <c r="F582" s="32" t="s">
        <v>17</v>
      </c>
      <c r="G582" s="34">
        <v>72.8</v>
      </c>
      <c r="H582" s="91" t="s">
        <v>598</v>
      </c>
      <c r="I582" s="34">
        <v>7.28</v>
      </c>
      <c r="J582" s="34">
        <v>10</v>
      </c>
      <c r="K582" s="42" t="s">
        <v>599</v>
      </c>
    </row>
    <row r="583" spans="1:11" s="92" customFormat="1" ht="25.5" x14ac:dyDescent="0.25">
      <c r="A583" s="87" t="s">
        <v>597</v>
      </c>
      <c r="B583" s="32" t="s">
        <v>17</v>
      </c>
      <c r="C583" s="32" t="s">
        <v>17</v>
      </c>
      <c r="D583" s="32" t="s">
        <v>17</v>
      </c>
      <c r="E583" s="32" t="s">
        <v>17</v>
      </c>
      <c r="F583" s="32" t="s">
        <v>17</v>
      </c>
      <c r="G583" s="34">
        <v>36.4</v>
      </c>
      <c r="H583" s="91" t="s">
        <v>598</v>
      </c>
      <c r="I583" s="34">
        <v>7.28</v>
      </c>
      <c r="J583" s="34">
        <v>5</v>
      </c>
      <c r="K583" s="42" t="s">
        <v>600</v>
      </c>
    </row>
    <row r="584" spans="1:11" s="92" customFormat="1" ht="25.5" x14ac:dyDescent="0.25">
      <c r="A584" s="87" t="s">
        <v>601</v>
      </c>
      <c r="B584" s="32" t="s">
        <v>17</v>
      </c>
      <c r="C584" s="32" t="s">
        <v>17</v>
      </c>
      <c r="D584" s="32" t="s">
        <v>17</v>
      </c>
      <c r="E584" s="32" t="s">
        <v>17</v>
      </c>
      <c r="F584" s="32" t="s">
        <v>17</v>
      </c>
      <c r="G584" s="34">
        <v>198.24</v>
      </c>
      <c r="H584" s="91" t="s">
        <v>602</v>
      </c>
      <c r="I584" s="34">
        <v>33.04</v>
      </c>
      <c r="J584" s="34">
        <v>6</v>
      </c>
      <c r="K584" s="42" t="s">
        <v>599</v>
      </c>
    </row>
    <row r="585" spans="1:11" s="92" customFormat="1" ht="25.5" x14ac:dyDescent="0.25">
      <c r="A585" s="87" t="s">
        <v>601</v>
      </c>
      <c r="B585" s="32" t="s">
        <v>17</v>
      </c>
      <c r="C585" s="32" t="s">
        <v>17</v>
      </c>
      <c r="D585" s="32" t="s">
        <v>17</v>
      </c>
      <c r="E585" s="32" t="s">
        <v>17</v>
      </c>
      <c r="F585" s="32" t="s">
        <v>17</v>
      </c>
      <c r="G585" s="34">
        <v>198.24</v>
      </c>
      <c r="H585" s="91" t="s">
        <v>602</v>
      </c>
      <c r="I585" s="34">
        <v>33.04</v>
      </c>
      <c r="J585" s="34">
        <v>6</v>
      </c>
      <c r="K585" s="42" t="s">
        <v>603</v>
      </c>
    </row>
    <row r="586" spans="1:11" s="92" customFormat="1" ht="13.5" x14ac:dyDescent="0.25">
      <c r="A586" s="87" t="s">
        <v>604</v>
      </c>
      <c r="B586" s="32" t="s">
        <v>17</v>
      </c>
      <c r="C586" s="32" t="s">
        <v>17</v>
      </c>
      <c r="D586" s="32" t="s">
        <v>17</v>
      </c>
      <c r="E586" s="32" t="s">
        <v>17</v>
      </c>
      <c r="F586" s="32" t="s">
        <v>17</v>
      </c>
      <c r="G586" s="34">
        <v>50.22</v>
      </c>
      <c r="H586" s="91" t="s">
        <v>602</v>
      </c>
      <c r="I586" s="34">
        <v>5.0199999999999996</v>
      </c>
      <c r="J586" s="34">
        <v>10</v>
      </c>
      <c r="K586" s="42" t="s">
        <v>605</v>
      </c>
    </row>
    <row r="587" spans="1:11" s="92" customFormat="1" ht="25.5" x14ac:dyDescent="0.25">
      <c r="A587" s="87" t="s">
        <v>601</v>
      </c>
      <c r="B587" s="32" t="s">
        <v>17</v>
      </c>
      <c r="C587" s="32" t="s">
        <v>17</v>
      </c>
      <c r="D587" s="32" t="s">
        <v>17</v>
      </c>
      <c r="E587" s="32" t="s">
        <v>17</v>
      </c>
      <c r="F587" s="32" t="s">
        <v>17</v>
      </c>
      <c r="G587" s="34">
        <v>330.4</v>
      </c>
      <c r="H587" s="91" t="s">
        <v>602</v>
      </c>
      <c r="I587" s="34">
        <v>33.04</v>
      </c>
      <c r="J587" s="34">
        <v>10</v>
      </c>
      <c r="K587" s="42" t="s">
        <v>588</v>
      </c>
    </row>
    <row r="588" spans="1:11" s="92" customFormat="1" ht="25.5" x14ac:dyDescent="0.25">
      <c r="A588" s="41" t="s">
        <v>606</v>
      </c>
      <c r="B588" s="32" t="s">
        <v>17</v>
      </c>
      <c r="C588" s="32" t="s">
        <v>17</v>
      </c>
      <c r="D588" s="32" t="s">
        <v>17</v>
      </c>
      <c r="E588" s="32" t="s">
        <v>17</v>
      </c>
      <c r="F588" s="32" t="s">
        <v>17</v>
      </c>
      <c r="G588" s="34">
        <v>47.6</v>
      </c>
      <c r="H588" s="91" t="s">
        <v>602</v>
      </c>
      <c r="I588" s="34">
        <v>4.76</v>
      </c>
      <c r="J588" s="34">
        <v>10</v>
      </c>
      <c r="K588" s="42" t="s">
        <v>588</v>
      </c>
    </row>
    <row r="589" spans="1:11" s="92" customFormat="1" ht="25.5" x14ac:dyDescent="0.25">
      <c r="A589" s="41" t="s">
        <v>607</v>
      </c>
      <c r="B589" s="32" t="s">
        <v>17</v>
      </c>
      <c r="C589" s="32" t="s">
        <v>17</v>
      </c>
      <c r="D589" s="32" t="s">
        <v>17</v>
      </c>
      <c r="E589" s="32" t="s">
        <v>17</v>
      </c>
      <c r="F589" s="32" t="s">
        <v>17</v>
      </c>
      <c r="G589" s="34">
        <v>199.36</v>
      </c>
      <c r="H589" s="91" t="s">
        <v>602</v>
      </c>
      <c r="I589" s="34">
        <v>19.936</v>
      </c>
      <c r="J589" s="34">
        <v>10</v>
      </c>
      <c r="K589" s="42" t="s">
        <v>588</v>
      </c>
    </row>
    <row r="590" spans="1:11" s="92" customFormat="1" ht="25.5" x14ac:dyDescent="0.25">
      <c r="A590" s="87" t="s">
        <v>608</v>
      </c>
      <c r="B590" s="32" t="s">
        <v>17</v>
      </c>
      <c r="C590" s="32" t="s">
        <v>17</v>
      </c>
      <c r="D590" s="32" t="s">
        <v>17</v>
      </c>
      <c r="E590" s="32" t="s">
        <v>17</v>
      </c>
      <c r="F590" s="32" t="s">
        <v>17</v>
      </c>
      <c r="G590" s="34">
        <v>119.06</v>
      </c>
      <c r="H590" s="91" t="s">
        <v>602</v>
      </c>
      <c r="I590" s="93">
        <v>5.95</v>
      </c>
      <c r="J590" s="34">
        <v>20</v>
      </c>
      <c r="K590" s="42" t="s">
        <v>588</v>
      </c>
    </row>
    <row r="591" spans="1:11" s="92" customFormat="1" ht="25.5" x14ac:dyDescent="0.25">
      <c r="A591" s="87" t="s">
        <v>609</v>
      </c>
      <c r="B591" s="32" t="s">
        <v>17</v>
      </c>
      <c r="C591" s="32" t="s">
        <v>17</v>
      </c>
      <c r="D591" s="32" t="s">
        <v>17</v>
      </c>
      <c r="E591" s="32" t="s">
        <v>17</v>
      </c>
      <c r="F591" s="32" t="s">
        <v>17</v>
      </c>
      <c r="G591" s="34">
        <v>297.66000000000003</v>
      </c>
      <c r="H591" s="91" t="s">
        <v>602</v>
      </c>
      <c r="I591" s="34">
        <v>29.77</v>
      </c>
      <c r="J591" s="34">
        <v>10</v>
      </c>
      <c r="K591" s="42" t="s">
        <v>588</v>
      </c>
    </row>
    <row r="592" spans="1:11" s="92" customFormat="1" ht="13.5" x14ac:dyDescent="0.25">
      <c r="A592" s="87" t="s">
        <v>438</v>
      </c>
      <c r="B592" s="32" t="s">
        <v>17</v>
      </c>
      <c r="C592" s="32" t="s">
        <v>17</v>
      </c>
      <c r="D592" s="32" t="s">
        <v>17</v>
      </c>
      <c r="E592" s="32" t="s">
        <v>17</v>
      </c>
      <c r="F592" s="32" t="s">
        <v>17</v>
      </c>
      <c r="G592" s="34">
        <v>313.60000000000002</v>
      </c>
      <c r="H592" s="91" t="s">
        <v>610</v>
      </c>
      <c r="I592" s="34">
        <v>3.1360000000000001</v>
      </c>
      <c r="J592" s="34">
        <v>100</v>
      </c>
      <c r="K592" s="42" t="s">
        <v>605</v>
      </c>
    </row>
    <row r="593" spans="1:11" s="92" customFormat="1" ht="25.5" x14ac:dyDescent="0.25">
      <c r="A593" s="87" t="s">
        <v>611</v>
      </c>
      <c r="B593" s="32" t="s">
        <v>17</v>
      </c>
      <c r="C593" s="32" t="s">
        <v>17</v>
      </c>
      <c r="D593" s="32" t="s">
        <v>17</v>
      </c>
      <c r="E593" s="32" t="s">
        <v>17</v>
      </c>
      <c r="F593" s="32" t="s">
        <v>17</v>
      </c>
      <c r="G593" s="34">
        <v>452.3</v>
      </c>
      <c r="H593" s="91" t="s">
        <v>610</v>
      </c>
      <c r="I593" s="34">
        <v>5.6529999999999996</v>
      </c>
      <c r="J593" s="34">
        <v>80</v>
      </c>
      <c r="K593" s="42" t="s">
        <v>588</v>
      </c>
    </row>
    <row r="594" spans="1:11" s="92" customFormat="1" ht="25.5" x14ac:dyDescent="0.25">
      <c r="A594" s="87" t="s">
        <v>612</v>
      </c>
      <c r="B594" s="32" t="s">
        <v>17</v>
      </c>
      <c r="C594" s="32" t="s">
        <v>17</v>
      </c>
      <c r="D594" s="32" t="s">
        <v>17</v>
      </c>
      <c r="E594" s="32" t="s">
        <v>17</v>
      </c>
      <c r="F594" s="32" t="s">
        <v>17</v>
      </c>
      <c r="G594" s="34">
        <v>435.6</v>
      </c>
      <c r="H594" s="91" t="s">
        <v>610</v>
      </c>
      <c r="I594" s="34">
        <v>2.1779999999999999</v>
      </c>
      <c r="J594" s="34">
        <v>200</v>
      </c>
      <c r="K594" s="42" t="s">
        <v>599</v>
      </c>
    </row>
    <row r="595" spans="1:11" s="92" customFormat="1" ht="25.5" x14ac:dyDescent="0.25">
      <c r="A595" s="87" t="s">
        <v>612</v>
      </c>
      <c r="B595" s="32" t="s">
        <v>17</v>
      </c>
      <c r="C595" s="32" t="s">
        <v>17</v>
      </c>
      <c r="D595" s="32" t="s">
        <v>17</v>
      </c>
      <c r="E595" s="32" t="s">
        <v>17</v>
      </c>
      <c r="F595" s="32" t="s">
        <v>17</v>
      </c>
      <c r="G595" s="34">
        <v>131.32</v>
      </c>
      <c r="H595" s="91" t="s">
        <v>610</v>
      </c>
      <c r="I595" s="34">
        <v>2.63</v>
      </c>
      <c r="J595" s="34">
        <v>50</v>
      </c>
      <c r="K595" s="42" t="s">
        <v>590</v>
      </c>
    </row>
    <row r="596" spans="1:11" s="92" customFormat="1" ht="13.5" x14ac:dyDescent="0.25">
      <c r="A596" s="87" t="s">
        <v>438</v>
      </c>
      <c r="B596" s="32" t="s">
        <v>17</v>
      </c>
      <c r="C596" s="32" t="s">
        <v>17</v>
      </c>
      <c r="D596" s="32" t="s">
        <v>17</v>
      </c>
      <c r="E596" s="32" t="s">
        <v>17</v>
      </c>
      <c r="F596" s="32" t="s">
        <v>17</v>
      </c>
      <c r="G596" s="34">
        <v>109.31</v>
      </c>
      <c r="H596" s="91" t="s">
        <v>610</v>
      </c>
      <c r="I596" s="34">
        <v>2.7320000000000002</v>
      </c>
      <c r="J596" s="34">
        <v>40</v>
      </c>
      <c r="K596" s="42" t="s">
        <v>605</v>
      </c>
    </row>
    <row r="597" spans="1:11" s="92" customFormat="1" ht="25.5" x14ac:dyDescent="0.25">
      <c r="A597" s="87" t="s">
        <v>438</v>
      </c>
      <c r="B597" s="32" t="s">
        <v>17</v>
      </c>
      <c r="C597" s="32" t="s">
        <v>17</v>
      </c>
      <c r="D597" s="32" t="s">
        <v>17</v>
      </c>
      <c r="E597" s="32" t="s">
        <v>17</v>
      </c>
      <c r="F597" s="32" t="s">
        <v>17</v>
      </c>
      <c r="G597" s="34">
        <v>56.22</v>
      </c>
      <c r="H597" s="91" t="s">
        <v>610</v>
      </c>
      <c r="I597" s="34">
        <v>2.81</v>
      </c>
      <c r="J597" s="34">
        <v>20</v>
      </c>
      <c r="K597" s="42" t="s">
        <v>603</v>
      </c>
    </row>
    <row r="598" spans="1:11" s="92" customFormat="1" ht="13.5" x14ac:dyDescent="0.25">
      <c r="A598" s="87" t="s">
        <v>613</v>
      </c>
      <c r="B598" s="32" t="s">
        <v>17</v>
      </c>
      <c r="C598" s="32" t="s">
        <v>17</v>
      </c>
      <c r="D598" s="32" t="s">
        <v>17</v>
      </c>
      <c r="E598" s="32" t="s">
        <v>17</v>
      </c>
      <c r="F598" s="32" t="s">
        <v>17</v>
      </c>
      <c r="G598" s="34">
        <v>1982.18</v>
      </c>
      <c r="H598" s="91" t="s">
        <v>610</v>
      </c>
      <c r="I598" s="34">
        <v>11.65</v>
      </c>
      <c r="J598" s="34">
        <v>170</v>
      </c>
      <c r="K598" s="42" t="s">
        <v>605</v>
      </c>
    </row>
    <row r="599" spans="1:11" s="92" customFormat="1" ht="25.5" x14ac:dyDescent="0.25">
      <c r="A599" s="87" t="s">
        <v>611</v>
      </c>
      <c r="B599" s="32" t="s">
        <v>17</v>
      </c>
      <c r="C599" s="32" t="s">
        <v>17</v>
      </c>
      <c r="D599" s="32" t="s">
        <v>17</v>
      </c>
      <c r="E599" s="32" t="s">
        <v>17</v>
      </c>
      <c r="F599" s="32" t="s">
        <v>17</v>
      </c>
      <c r="G599" s="34">
        <v>637.05999999999995</v>
      </c>
      <c r="H599" s="91" t="s">
        <v>610</v>
      </c>
      <c r="I599" s="34">
        <v>10.62</v>
      </c>
      <c r="J599" s="34">
        <v>60</v>
      </c>
      <c r="K599" s="42" t="s">
        <v>588</v>
      </c>
    </row>
    <row r="600" spans="1:11" s="92" customFormat="1" ht="25.5" x14ac:dyDescent="0.25">
      <c r="A600" s="87" t="s">
        <v>438</v>
      </c>
      <c r="B600" s="32" t="s">
        <v>17</v>
      </c>
      <c r="C600" s="32" t="s">
        <v>17</v>
      </c>
      <c r="D600" s="32" t="s">
        <v>17</v>
      </c>
      <c r="E600" s="32" t="s">
        <v>17</v>
      </c>
      <c r="F600" s="32" t="s">
        <v>17</v>
      </c>
      <c r="G600" s="34">
        <v>48.03</v>
      </c>
      <c r="H600" s="91" t="s">
        <v>610</v>
      </c>
      <c r="I600" s="34">
        <v>3</v>
      </c>
      <c r="J600" s="34">
        <v>16</v>
      </c>
      <c r="K600" s="42" t="s">
        <v>600</v>
      </c>
    </row>
    <row r="601" spans="1:11" s="92" customFormat="1" ht="25.5" x14ac:dyDescent="0.25">
      <c r="A601" s="87" t="s">
        <v>614</v>
      </c>
      <c r="B601" s="32" t="s">
        <v>17</v>
      </c>
      <c r="C601" s="32" t="s">
        <v>17</v>
      </c>
      <c r="D601" s="32" t="s">
        <v>17</v>
      </c>
      <c r="E601" s="32" t="s">
        <v>17</v>
      </c>
      <c r="F601" s="32" t="s">
        <v>17</v>
      </c>
      <c r="G601" s="34">
        <v>817.91</v>
      </c>
      <c r="H601" s="91" t="s">
        <v>615</v>
      </c>
      <c r="I601" s="34">
        <v>16.358000000000001</v>
      </c>
      <c r="J601" s="34">
        <v>50</v>
      </c>
      <c r="K601" s="42" t="s">
        <v>600</v>
      </c>
    </row>
    <row r="602" spans="1:11" s="92" customFormat="1" ht="25.5" x14ac:dyDescent="0.25">
      <c r="A602" s="87" t="s">
        <v>616</v>
      </c>
      <c r="B602" s="32" t="s">
        <v>17</v>
      </c>
      <c r="C602" s="32" t="s">
        <v>17</v>
      </c>
      <c r="D602" s="32" t="s">
        <v>17</v>
      </c>
      <c r="E602" s="32" t="s">
        <v>17</v>
      </c>
      <c r="F602" s="32" t="s">
        <v>17</v>
      </c>
      <c r="G602" s="34">
        <v>610.32000000000005</v>
      </c>
      <c r="H602" s="91" t="s">
        <v>615</v>
      </c>
      <c r="I602" s="34">
        <v>1.53</v>
      </c>
      <c r="J602" s="34">
        <v>400</v>
      </c>
      <c r="K602" s="42" t="s">
        <v>600</v>
      </c>
    </row>
    <row r="603" spans="1:11" s="92" customFormat="1" ht="25.5" x14ac:dyDescent="0.25">
      <c r="A603" s="87" t="s">
        <v>616</v>
      </c>
      <c r="B603" s="32" t="s">
        <v>17</v>
      </c>
      <c r="C603" s="32" t="s">
        <v>17</v>
      </c>
      <c r="D603" s="32" t="s">
        <v>17</v>
      </c>
      <c r="E603" s="32" t="s">
        <v>17</v>
      </c>
      <c r="F603" s="32" t="s">
        <v>17</v>
      </c>
      <c r="G603" s="34">
        <v>152.58000000000001</v>
      </c>
      <c r="H603" s="91" t="s">
        <v>615</v>
      </c>
      <c r="I603" s="34">
        <v>1.53</v>
      </c>
      <c r="J603" s="34">
        <v>100</v>
      </c>
      <c r="K603" s="42" t="s">
        <v>617</v>
      </c>
    </row>
    <row r="604" spans="1:11" s="92" customFormat="1" ht="25.5" x14ac:dyDescent="0.25">
      <c r="A604" s="87" t="s">
        <v>618</v>
      </c>
      <c r="B604" s="32" t="s">
        <v>17</v>
      </c>
      <c r="C604" s="32" t="s">
        <v>17</v>
      </c>
      <c r="D604" s="32" t="s">
        <v>17</v>
      </c>
      <c r="E604" s="32" t="s">
        <v>17</v>
      </c>
      <c r="F604" s="32" t="s">
        <v>17</v>
      </c>
      <c r="G604" s="34">
        <v>246.18</v>
      </c>
      <c r="H604" s="91" t="s">
        <v>615</v>
      </c>
      <c r="I604" s="34">
        <v>4.92</v>
      </c>
      <c r="J604" s="34">
        <v>50</v>
      </c>
      <c r="K604" s="42" t="s">
        <v>617</v>
      </c>
    </row>
    <row r="605" spans="1:11" s="92" customFormat="1" ht="25.5" x14ac:dyDescent="0.25">
      <c r="A605" s="87" t="s">
        <v>614</v>
      </c>
      <c r="B605" s="32" t="s">
        <v>17</v>
      </c>
      <c r="C605" s="32" t="s">
        <v>17</v>
      </c>
      <c r="D605" s="32" t="s">
        <v>17</v>
      </c>
      <c r="E605" s="32" t="s">
        <v>17</v>
      </c>
      <c r="F605" s="32" t="s">
        <v>17</v>
      </c>
      <c r="G605" s="34">
        <v>817.91</v>
      </c>
      <c r="H605" s="91" t="s">
        <v>615</v>
      </c>
      <c r="I605" s="34">
        <v>16.358000000000001</v>
      </c>
      <c r="J605" s="34">
        <v>50</v>
      </c>
      <c r="K605" s="42" t="s">
        <v>603</v>
      </c>
    </row>
    <row r="606" spans="1:11" s="92" customFormat="1" ht="25.5" x14ac:dyDescent="0.25">
      <c r="A606" s="87" t="s">
        <v>619</v>
      </c>
      <c r="B606" s="32" t="s">
        <v>17</v>
      </c>
      <c r="C606" s="32" t="s">
        <v>17</v>
      </c>
      <c r="D606" s="32" t="s">
        <v>17</v>
      </c>
      <c r="E606" s="32" t="s">
        <v>17</v>
      </c>
      <c r="F606" s="32" t="s">
        <v>17</v>
      </c>
      <c r="G606" s="34">
        <v>1028.1600000000001</v>
      </c>
      <c r="H606" s="91" t="s">
        <v>615</v>
      </c>
      <c r="I606" s="34">
        <v>2.57</v>
      </c>
      <c r="J606" s="34">
        <v>400</v>
      </c>
      <c r="K606" s="42" t="s">
        <v>600</v>
      </c>
    </row>
    <row r="607" spans="1:11" s="92" customFormat="1" ht="13.5" x14ac:dyDescent="0.25">
      <c r="A607" s="87" t="s">
        <v>619</v>
      </c>
      <c r="B607" s="32" t="s">
        <v>17</v>
      </c>
      <c r="C607" s="32" t="s">
        <v>17</v>
      </c>
      <c r="D607" s="32" t="s">
        <v>17</v>
      </c>
      <c r="E607" s="32" t="s">
        <v>17</v>
      </c>
      <c r="F607" s="32" t="s">
        <v>17</v>
      </c>
      <c r="G607" s="34">
        <v>664.51</v>
      </c>
      <c r="H607" s="91" t="s">
        <v>615</v>
      </c>
      <c r="I607" s="34">
        <v>4.1500000000000004</v>
      </c>
      <c r="J607" s="34">
        <v>160</v>
      </c>
      <c r="K607" s="42" t="s">
        <v>605</v>
      </c>
    </row>
    <row r="608" spans="1:11" s="92" customFormat="1" ht="25.5" x14ac:dyDescent="0.25">
      <c r="A608" s="87" t="s">
        <v>620</v>
      </c>
      <c r="B608" s="32" t="s">
        <v>17</v>
      </c>
      <c r="C608" s="32" t="s">
        <v>17</v>
      </c>
      <c r="D608" s="32" t="s">
        <v>17</v>
      </c>
      <c r="E608" s="32" t="s">
        <v>17</v>
      </c>
      <c r="F608" s="32" t="s">
        <v>17</v>
      </c>
      <c r="G608" s="34">
        <v>1109.1099999999999</v>
      </c>
      <c r="H608" s="91" t="s">
        <v>615</v>
      </c>
      <c r="I608" s="34">
        <v>1.8480000000000001</v>
      </c>
      <c r="J608" s="34">
        <v>600</v>
      </c>
      <c r="K608" s="42" t="s">
        <v>603</v>
      </c>
    </row>
    <row r="609" spans="1:11" s="92" customFormat="1" ht="13.5" x14ac:dyDescent="0.25">
      <c r="A609" s="87" t="s">
        <v>621</v>
      </c>
      <c r="B609" s="32" t="s">
        <v>17</v>
      </c>
      <c r="C609" s="32" t="s">
        <v>17</v>
      </c>
      <c r="D609" s="32" t="s">
        <v>17</v>
      </c>
      <c r="E609" s="32" t="s">
        <v>17</v>
      </c>
      <c r="F609" s="32" t="s">
        <v>17</v>
      </c>
      <c r="G609" s="34">
        <v>269.31</v>
      </c>
      <c r="H609" s="91" t="s">
        <v>615</v>
      </c>
      <c r="I609" s="34">
        <v>2.69</v>
      </c>
      <c r="J609" s="34">
        <v>200</v>
      </c>
      <c r="K609" s="42" t="s">
        <v>605</v>
      </c>
    </row>
    <row r="610" spans="1:11" s="92" customFormat="1" ht="25.5" x14ac:dyDescent="0.25">
      <c r="A610" s="87" t="s">
        <v>621</v>
      </c>
      <c r="B610" s="32" t="s">
        <v>17</v>
      </c>
      <c r="C610" s="32" t="s">
        <v>17</v>
      </c>
      <c r="D610" s="32" t="s">
        <v>17</v>
      </c>
      <c r="E610" s="32" t="s">
        <v>17</v>
      </c>
      <c r="F610" s="32" t="s">
        <v>17</v>
      </c>
      <c r="G610" s="34">
        <v>454.94</v>
      </c>
      <c r="H610" s="91" t="s">
        <v>615</v>
      </c>
      <c r="I610" s="34">
        <v>2.27</v>
      </c>
      <c r="J610" s="34">
        <v>200</v>
      </c>
      <c r="K610" s="42" t="s">
        <v>590</v>
      </c>
    </row>
    <row r="611" spans="1:11" s="92" customFormat="1" ht="13.5" x14ac:dyDescent="0.25">
      <c r="A611" s="87" t="s">
        <v>621</v>
      </c>
      <c r="B611" s="32" t="s">
        <v>17</v>
      </c>
      <c r="C611" s="32" t="s">
        <v>17</v>
      </c>
      <c r="D611" s="32" t="s">
        <v>17</v>
      </c>
      <c r="E611" s="32" t="s">
        <v>17</v>
      </c>
      <c r="F611" s="32" t="s">
        <v>17</v>
      </c>
      <c r="G611" s="34">
        <v>520.27</v>
      </c>
      <c r="H611" s="91" t="s">
        <v>615</v>
      </c>
      <c r="I611" s="34">
        <v>2.6</v>
      </c>
      <c r="J611" s="34">
        <v>200</v>
      </c>
      <c r="K611" s="42" t="s">
        <v>605</v>
      </c>
    </row>
    <row r="612" spans="1:11" s="92" customFormat="1" ht="25.5" x14ac:dyDescent="0.25">
      <c r="A612" s="87" t="s">
        <v>622</v>
      </c>
      <c r="B612" s="32" t="s">
        <v>17</v>
      </c>
      <c r="C612" s="32" t="s">
        <v>17</v>
      </c>
      <c r="D612" s="32" t="s">
        <v>17</v>
      </c>
      <c r="E612" s="32" t="s">
        <v>17</v>
      </c>
      <c r="F612" s="32" t="s">
        <v>17</v>
      </c>
      <c r="G612" s="34">
        <v>78.650000000000006</v>
      </c>
      <c r="H612" s="42" t="s">
        <v>623</v>
      </c>
      <c r="I612" s="34">
        <v>15.73</v>
      </c>
      <c r="J612" s="34">
        <v>5</v>
      </c>
      <c r="K612" s="42" t="s">
        <v>603</v>
      </c>
    </row>
    <row r="613" spans="1:11" s="92" customFormat="1" ht="25.5" x14ac:dyDescent="0.25">
      <c r="A613" s="87" t="s">
        <v>622</v>
      </c>
      <c r="B613" s="32" t="s">
        <v>17</v>
      </c>
      <c r="C613" s="32" t="s">
        <v>17</v>
      </c>
      <c r="D613" s="32" t="s">
        <v>17</v>
      </c>
      <c r="E613" s="32" t="s">
        <v>17</v>
      </c>
      <c r="F613" s="32" t="s">
        <v>17</v>
      </c>
      <c r="G613" s="34">
        <v>786.5</v>
      </c>
      <c r="H613" s="42" t="s">
        <v>623</v>
      </c>
      <c r="I613" s="34">
        <v>15.73</v>
      </c>
      <c r="J613" s="34">
        <v>50</v>
      </c>
      <c r="K613" s="42" t="s">
        <v>588</v>
      </c>
    </row>
    <row r="614" spans="1:11" s="92" customFormat="1" ht="25.5" x14ac:dyDescent="0.25">
      <c r="A614" s="87" t="s">
        <v>624</v>
      </c>
      <c r="B614" s="32" t="s">
        <v>17</v>
      </c>
      <c r="C614" s="32" t="s">
        <v>17</v>
      </c>
      <c r="D614" s="32" t="s">
        <v>17</v>
      </c>
      <c r="E614" s="32" t="s">
        <v>17</v>
      </c>
      <c r="F614" s="32" t="s">
        <v>17</v>
      </c>
      <c r="G614" s="34">
        <v>712.69</v>
      </c>
      <c r="H614" s="42" t="s">
        <v>623</v>
      </c>
      <c r="I614" s="34">
        <v>18.760000000000002</v>
      </c>
      <c r="J614" s="34">
        <v>38</v>
      </c>
      <c r="K614" s="42" t="s">
        <v>599</v>
      </c>
    </row>
    <row r="615" spans="1:11" s="92" customFormat="1" ht="25.5" x14ac:dyDescent="0.25">
      <c r="A615" s="87" t="s">
        <v>622</v>
      </c>
      <c r="B615" s="32" t="s">
        <v>17</v>
      </c>
      <c r="C615" s="32" t="s">
        <v>17</v>
      </c>
      <c r="D615" s="32" t="s">
        <v>17</v>
      </c>
      <c r="E615" s="32" t="s">
        <v>17</v>
      </c>
      <c r="F615" s="32" t="s">
        <v>17</v>
      </c>
      <c r="G615" s="34">
        <v>641.29999999999995</v>
      </c>
      <c r="H615" s="42" t="s">
        <v>623</v>
      </c>
      <c r="I615" s="34">
        <v>25.65</v>
      </c>
      <c r="J615" s="34">
        <v>25</v>
      </c>
      <c r="K615" s="42" t="s">
        <v>603</v>
      </c>
    </row>
    <row r="616" spans="1:11" s="92" customFormat="1" ht="25.5" x14ac:dyDescent="0.25">
      <c r="A616" s="87" t="s">
        <v>594</v>
      </c>
      <c r="B616" s="32" t="s">
        <v>17</v>
      </c>
      <c r="C616" s="32" t="s">
        <v>17</v>
      </c>
      <c r="D616" s="32" t="s">
        <v>17</v>
      </c>
      <c r="E616" s="32" t="s">
        <v>17</v>
      </c>
      <c r="F616" s="32" t="s">
        <v>17</v>
      </c>
      <c r="G616" s="34">
        <v>668.64</v>
      </c>
      <c r="H616" s="91" t="s">
        <v>595</v>
      </c>
      <c r="I616" s="34">
        <v>7.0000000000000007E-2</v>
      </c>
      <c r="J616" s="34">
        <v>10000</v>
      </c>
      <c r="K616" s="42" t="s">
        <v>588</v>
      </c>
    </row>
    <row r="617" spans="1:11" s="92" customFormat="1" ht="25.5" x14ac:dyDescent="0.25">
      <c r="A617" s="87" t="s">
        <v>592</v>
      </c>
      <c r="B617" s="32" t="s">
        <v>17</v>
      </c>
      <c r="C617" s="32" t="s">
        <v>17</v>
      </c>
      <c r="D617" s="32" t="s">
        <v>17</v>
      </c>
      <c r="E617" s="32" t="s">
        <v>17</v>
      </c>
      <c r="F617" s="32" t="s">
        <v>17</v>
      </c>
      <c r="G617" s="34">
        <v>136.63999999999999</v>
      </c>
      <c r="H617" s="91" t="s">
        <v>595</v>
      </c>
      <c r="I617" s="34">
        <v>13.66</v>
      </c>
      <c r="J617" s="34">
        <v>10</v>
      </c>
      <c r="K617" s="42" t="s">
        <v>588</v>
      </c>
    </row>
    <row r="618" spans="1:11" s="92" customFormat="1" ht="25.5" x14ac:dyDescent="0.25">
      <c r="A618" s="87" t="s">
        <v>594</v>
      </c>
      <c r="B618" s="32" t="s">
        <v>17</v>
      </c>
      <c r="C618" s="32" t="s">
        <v>17</v>
      </c>
      <c r="D618" s="32" t="s">
        <v>17</v>
      </c>
      <c r="E618" s="32" t="s">
        <v>17</v>
      </c>
      <c r="F618" s="32" t="s">
        <v>17</v>
      </c>
      <c r="G618" s="34">
        <v>69.66</v>
      </c>
      <c r="H618" s="91" t="s">
        <v>595</v>
      </c>
      <c r="I618" s="34">
        <v>7.0000000000000007E-2</v>
      </c>
      <c r="J618" s="34">
        <v>1000</v>
      </c>
      <c r="K618" s="42" t="s">
        <v>588</v>
      </c>
    </row>
    <row r="619" spans="1:11" s="92" customFormat="1" ht="25.5" x14ac:dyDescent="0.25">
      <c r="A619" s="87" t="s">
        <v>594</v>
      </c>
      <c r="B619" s="32" t="s">
        <v>17</v>
      </c>
      <c r="C619" s="32" t="s">
        <v>17</v>
      </c>
      <c r="D619" s="32" t="s">
        <v>17</v>
      </c>
      <c r="E619" s="32" t="s">
        <v>17</v>
      </c>
      <c r="F619" s="32" t="s">
        <v>17</v>
      </c>
      <c r="G619" s="34">
        <v>55.73</v>
      </c>
      <c r="H619" s="91" t="s">
        <v>595</v>
      </c>
      <c r="I619" s="34">
        <v>7.0000000000000007E-2</v>
      </c>
      <c r="J619" s="34">
        <v>800</v>
      </c>
      <c r="K619" s="42" t="s">
        <v>600</v>
      </c>
    </row>
    <row r="620" spans="1:11" s="92" customFormat="1" ht="25.5" x14ac:dyDescent="0.25">
      <c r="A620" s="87" t="s">
        <v>497</v>
      </c>
      <c r="B620" s="32" t="s">
        <v>17</v>
      </c>
      <c r="C620" s="32" t="s">
        <v>17</v>
      </c>
      <c r="D620" s="32" t="s">
        <v>17</v>
      </c>
      <c r="E620" s="32" t="s">
        <v>17</v>
      </c>
      <c r="F620" s="32" t="s">
        <v>17</v>
      </c>
      <c r="G620" s="34">
        <v>57.98</v>
      </c>
      <c r="H620" s="91" t="s">
        <v>595</v>
      </c>
      <c r="I620" s="34">
        <v>7.25</v>
      </c>
      <c r="J620" s="34">
        <v>8</v>
      </c>
      <c r="K620" s="42" t="s">
        <v>590</v>
      </c>
    </row>
    <row r="621" spans="1:11" s="92" customFormat="1" ht="25.5" x14ac:dyDescent="0.25">
      <c r="A621" s="87" t="s">
        <v>625</v>
      </c>
      <c r="B621" s="32" t="s">
        <v>17</v>
      </c>
      <c r="C621" s="32" t="s">
        <v>17</v>
      </c>
      <c r="D621" s="32" t="s">
        <v>17</v>
      </c>
      <c r="E621" s="32" t="s">
        <v>17</v>
      </c>
      <c r="F621" s="32" t="s">
        <v>17</v>
      </c>
      <c r="G621" s="34">
        <v>193.6</v>
      </c>
      <c r="H621" s="91" t="s">
        <v>595</v>
      </c>
      <c r="I621" s="34">
        <v>3.8719999999999999</v>
      </c>
      <c r="J621" s="34">
        <v>50</v>
      </c>
      <c r="K621" s="42" t="s">
        <v>588</v>
      </c>
    </row>
    <row r="622" spans="1:11" s="92" customFormat="1" ht="25.5" x14ac:dyDescent="0.25">
      <c r="A622" s="87" t="s">
        <v>594</v>
      </c>
      <c r="B622" s="32" t="s">
        <v>17</v>
      </c>
      <c r="C622" s="32" t="s">
        <v>17</v>
      </c>
      <c r="D622" s="32" t="s">
        <v>17</v>
      </c>
      <c r="E622" s="32" t="s">
        <v>17</v>
      </c>
      <c r="F622" s="32" t="s">
        <v>17</v>
      </c>
      <c r="G622" s="34">
        <v>13.93</v>
      </c>
      <c r="H622" s="91" t="s">
        <v>595</v>
      </c>
      <c r="I622" s="34">
        <v>7.0000000000000007E-2</v>
      </c>
      <c r="J622" s="34">
        <v>200</v>
      </c>
      <c r="K622" s="42" t="s">
        <v>590</v>
      </c>
    </row>
    <row r="623" spans="1:11" s="92" customFormat="1" ht="25.5" x14ac:dyDescent="0.25">
      <c r="A623" s="87" t="s">
        <v>626</v>
      </c>
      <c r="B623" s="32" t="s">
        <v>17</v>
      </c>
      <c r="C623" s="32" t="s">
        <v>17</v>
      </c>
      <c r="D623" s="32" t="s">
        <v>17</v>
      </c>
      <c r="E623" s="32" t="s">
        <v>17</v>
      </c>
      <c r="F623" s="32" t="s">
        <v>17</v>
      </c>
      <c r="G623" s="34">
        <v>623.95000000000005</v>
      </c>
      <c r="H623" s="42" t="s">
        <v>595</v>
      </c>
      <c r="I623" s="34">
        <v>6.9000000000000006E-2</v>
      </c>
      <c r="J623" s="34">
        <v>9000</v>
      </c>
      <c r="K623" s="42" t="s">
        <v>599</v>
      </c>
    </row>
    <row r="624" spans="1:11" s="92" customFormat="1" ht="25.5" x14ac:dyDescent="0.25">
      <c r="A624" s="87" t="s">
        <v>627</v>
      </c>
      <c r="B624" s="32" t="s">
        <v>17</v>
      </c>
      <c r="C624" s="32" t="s">
        <v>17</v>
      </c>
      <c r="D624" s="32" t="s">
        <v>17</v>
      </c>
      <c r="E624" s="32" t="s">
        <v>17</v>
      </c>
      <c r="F624" s="32" t="s">
        <v>17</v>
      </c>
      <c r="G624" s="34">
        <v>491.03</v>
      </c>
      <c r="H624" s="42" t="s">
        <v>610</v>
      </c>
      <c r="I624" s="94">
        <v>11.159000000000001</v>
      </c>
      <c r="J624" s="94">
        <v>44</v>
      </c>
      <c r="K624" s="42" t="s">
        <v>588</v>
      </c>
    </row>
    <row r="625" spans="1:11" s="92" customFormat="1" ht="25.5" x14ac:dyDescent="0.25">
      <c r="A625" s="87" t="s">
        <v>628</v>
      </c>
      <c r="B625" s="32" t="s">
        <v>17</v>
      </c>
      <c r="C625" s="32" t="s">
        <v>17</v>
      </c>
      <c r="D625" s="32" t="s">
        <v>17</v>
      </c>
      <c r="E625" s="32" t="s">
        <v>17</v>
      </c>
      <c r="F625" s="32" t="s">
        <v>17</v>
      </c>
      <c r="G625" s="34">
        <v>223.55</v>
      </c>
      <c r="H625" s="42" t="s">
        <v>610</v>
      </c>
      <c r="I625" s="94">
        <v>11.18</v>
      </c>
      <c r="J625" s="94">
        <v>20</v>
      </c>
      <c r="K625" s="42" t="s">
        <v>599</v>
      </c>
    </row>
    <row r="626" spans="1:11" s="92" customFormat="1" ht="25.5" x14ac:dyDescent="0.25">
      <c r="A626" s="87" t="s">
        <v>629</v>
      </c>
      <c r="B626" s="32" t="s">
        <v>17</v>
      </c>
      <c r="C626" s="32" t="s">
        <v>17</v>
      </c>
      <c r="D626" s="32" t="s">
        <v>17</v>
      </c>
      <c r="E626" s="32" t="s">
        <v>17</v>
      </c>
      <c r="F626" s="32" t="s">
        <v>17</v>
      </c>
      <c r="G626" s="34">
        <v>227.44</v>
      </c>
      <c r="H626" s="42" t="s">
        <v>615</v>
      </c>
      <c r="I626" s="34">
        <v>2.27</v>
      </c>
      <c r="J626" s="34">
        <v>100</v>
      </c>
      <c r="K626" s="42" t="s">
        <v>588</v>
      </c>
    </row>
    <row r="627" spans="1:11" s="92" customFormat="1" ht="25.5" x14ac:dyDescent="0.25">
      <c r="A627" s="87" t="s">
        <v>618</v>
      </c>
      <c r="B627" s="32" t="s">
        <v>17</v>
      </c>
      <c r="C627" s="32" t="s">
        <v>17</v>
      </c>
      <c r="D627" s="32" t="s">
        <v>17</v>
      </c>
      <c r="E627" s="32" t="s">
        <v>17</v>
      </c>
      <c r="F627" s="32" t="s">
        <v>17</v>
      </c>
      <c r="G627" s="34">
        <v>492.34</v>
      </c>
      <c r="H627" s="42" t="s">
        <v>615</v>
      </c>
      <c r="I627" s="34">
        <v>4.923</v>
      </c>
      <c r="J627" s="34">
        <v>100</v>
      </c>
      <c r="K627" s="42" t="s">
        <v>603</v>
      </c>
    </row>
    <row r="628" spans="1:11" s="92" customFormat="1" ht="25.5" x14ac:dyDescent="0.25">
      <c r="A628" s="87" t="s">
        <v>630</v>
      </c>
      <c r="B628" s="32" t="s">
        <v>17</v>
      </c>
      <c r="C628" s="32" t="s">
        <v>17</v>
      </c>
      <c r="D628" s="32" t="s">
        <v>17</v>
      </c>
      <c r="E628" s="32" t="s">
        <v>17</v>
      </c>
      <c r="F628" s="32" t="s">
        <v>17</v>
      </c>
      <c r="G628" s="34">
        <v>500.42</v>
      </c>
      <c r="H628" s="42" t="s">
        <v>631</v>
      </c>
      <c r="I628" s="34">
        <v>12.51</v>
      </c>
      <c r="J628" s="34">
        <v>40</v>
      </c>
      <c r="K628" s="42" t="s">
        <v>590</v>
      </c>
    </row>
    <row r="629" spans="1:11" s="92" customFormat="1" ht="25.5" x14ac:dyDescent="0.25">
      <c r="A629" s="87" t="s">
        <v>632</v>
      </c>
      <c r="B629" s="32" t="s">
        <v>17</v>
      </c>
      <c r="C629" s="32" t="s">
        <v>17</v>
      </c>
      <c r="D629" s="32" t="s">
        <v>17</v>
      </c>
      <c r="E629" s="32" t="s">
        <v>17</v>
      </c>
      <c r="F629" s="32" t="s">
        <v>17</v>
      </c>
      <c r="G629" s="34">
        <v>313.32</v>
      </c>
      <c r="H629" s="42" t="s">
        <v>631</v>
      </c>
      <c r="I629" s="34">
        <v>12.53</v>
      </c>
      <c r="J629" s="34">
        <v>25</v>
      </c>
      <c r="K629" s="42" t="s">
        <v>596</v>
      </c>
    </row>
    <row r="630" spans="1:11" s="92" customFormat="1" ht="25.5" x14ac:dyDescent="0.25">
      <c r="A630" s="87" t="s">
        <v>628</v>
      </c>
      <c r="B630" s="32" t="s">
        <v>17</v>
      </c>
      <c r="C630" s="32" t="s">
        <v>17</v>
      </c>
      <c r="D630" s="32" t="s">
        <v>17</v>
      </c>
      <c r="E630" s="32" t="s">
        <v>17</v>
      </c>
      <c r="F630" s="32" t="s">
        <v>17</v>
      </c>
      <c r="G630" s="34">
        <v>145.6</v>
      </c>
      <c r="H630" s="42" t="s">
        <v>598</v>
      </c>
      <c r="I630" s="34">
        <v>7.28</v>
      </c>
      <c r="J630" s="34">
        <v>20</v>
      </c>
      <c r="K630" s="42" t="s">
        <v>599</v>
      </c>
    </row>
    <row r="631" spans="1:11" s="92" customFormat="1" ht="25.5" x14ac:dyDescent="0.25">
      <c r="A631" s="87" t="s">
        <v>628</v>
      </c>
      <c r="B631" s="32" t="s">
        <v>17</v>
      </c>
      <c r="C631" s="32" t="s">
        <v>17</v>
      </c>
      <c r="D631" s="32" t="s">
        <v>17</v>
      </c>
      <c r="E631" s="32" t="s">
        <v>17</v>
      </c>
      <c r="F631" s="32" t="s">
        <v>17</v>
      </c>
      <c r="G631" s="34">
        <v>7.24</v>
      </c>
      <c r="H631" s="42" t="s">
        <v>598</v>
      </c>
      <c r="I631" s="34">
        <v>7.28</v>
      </c>
      <c r="J631" s="34">
        <v>10</v>
      </c>
      <c r="K631" s="42" t="s">
        <v>603</v>
      </c>
    </row>
    <row r="632" spans="1:11" s="92" customFormat="1" ht="25.5" x14ac:dyDescent="0.25">
      <c r="A632" s="87" t="s">
        <v>625</v>
      </c>
      <c r="B632" s="32" t="s">
        <v>17</v>
      </c>
      <c r="C632" s="32" t="s">
        <v>17</v>
      </c>
      <c r="D632" s="32" t="s">
        <v>17</v>
      </c>
      <c r="E632" s="32" t="s">
        <v>17</v>
      </c>
      <c r="F632" s="32" t="s">
        <v>17</v>
      </c>
      <c r="G632" s="34">
        <v>48.04</v>
      </c>
      <c r="H632" s="42" t="s">
        <v>633</v>
      </c>
      <c r="I632" s="34">
        <v>4.8</v>
      </c>
      <c r="J632" s="34">
        <v>10</v>
      </c>
      <c r="K632" s="42" t="s">
        <v>603</v>
      </c>
    </row>
    <row r="633" spans="1:11" s="92" customFormat="1" ht="25.5" x14ac:dyDescent="0.25">
      <c r="A633" s="87" t="s">
        <v>634</v>
      </c>
      <c r="B633" s="32" t="s">
        <v>17</v>
      </c>
      <c r="C633" s="32" t="s">
        <v>17</v>
      </c>
      <c r="D633" s="32" t="s">
        <v>17</v>
      </c>
      <c r="E633" s="32" t="s">
        <v>17</v>
      </c>
      <c r="F633" s="32" t="s">
        <v>17</v>
      </c>
      <c r="G633" s="34">
        <v>945.95</v>
      </c>
      <c r="H633" s="42" t="s">
        <v>610</v>
      </c>
      <c r="I633" s="94">
        <v>11.82</v>
      </c>
      <c r="J633" s="94">
        <v>80</v>
      </c>
      <c r="K633" s="42" t="s">
        <v>599</v>
      </c>
    </row>
    <row r="634" spans="1:11" s="92" customFormat="1" ht="25.5" x14ac:dyDescent="0.25">
      <c r="A634" s="87" t="s">
        <v>635</v>
      </c>
      <c r="B634" s="32" t="s">
        <v>17</v>
      </c>
      <c r="C634" s="32" t="s">
        <v>17</v>
      </c>
      <c r="D634" s="32" t="s">
        <v>17</v>
      </c>
      <c r="E634" s="32" t="s">
        <v>17</v>
      </c>
      <c r="F634" s="32" t="s">
        <v>17</v>
      </c>
      <c r="G634" s="34">
        <v>622.94000000000005</v>
      </c>
      <c r="H634" s="42" t="s">
        <v>636</v>
      </c>
      <c r="I634" s="34">
        <v>3.46</v>
      </c>
      <c r="J634" s="34">
        <v>180</v>
      </c>
      <c r="K634" s="42" t="s">
        <v>603</v>
      </c>
    </row>
    <row r="635" spans="1:11" s="92" customFormat="1" ht="25.5" x14ac:dyDescent="0.25">
      <c r="A635" s="87" t="s">
        <v>635</v>
      </c>
      <c r="B635" s="32" t="s">
        <v>17</v>
      </c>
      <c r="C635" s="32" t="s">
        <v>17</v>
      </c>
      <c r="D635" s="32" t="s">
        <v>17</v>
      </c>
      <c r="E635" s="32" t="s">
        <v>17</v>
      </c>
      <c r="F635" s="32" t="s">
        <v>17</v>
      </c>
      <c r="G635" s="34">
        <v>268.8</v>
      </c>
      <c r="H635" s="42" t="s">
        <v>636</v>
      </c>
      <c r="I635" s="34">
        <v>5.3760000000000003</v>
      </c>
      <c r="J635" s="34">
        <v>50</v>
      </c>
      <c r="K635" s="42" t="s">
        <v>596</v>
      </c>
    </row>
    <row r="636" spans="1:11" s="92" customFormat="1" ht="25.5" x14ac:dyDescent="0.25">
      <c r="A636" s="87" t="s">
        <v>625</v>
      </c>
      <c r="B636" s="32" t="s">
        <v>17</v>
      </c>
      <c r="C636" s="32" t="s">
        <v>17</v>
      </c>
      <c r="D636" s="32" t="s">
        <v>17</v>
      </c>
      <c r="E636" s="32" t="s">
        <v>17</v>
      </c>
      <c r="F636" s="32" t="s">
        <v>17</v>
      </c>
      <c r="G636" s="34">
        <v>211.36</v>
      </c>
      <c r="H636" s="42" t="s">
        <v>633</v>
      </c>
      <c r="I636" s="34">
        <v>4.8</v>
      </c>
      <c r="J636" s="34">
        <v>44</v>
      </c>
      <c r="K636" s="42" t="s">
        <v>596</v>
      </c>
    </row>
    <row r="637" spans="1:11" s="92" customFormat="1" ht="25.5" x14ac:dyDescent="0.25">
      <c r="A637" s="87" t="s">
        <v>637</v>
      </c>
      <c r="B637" s="32" t="s">
        <v>17</v>
      </c>
      <c r="C637" s="32" t="s">
        <v>17</v>
      </c>
      <c r="D637" s="32" t="s">
        <v>17</v>
      </c>
      <c r="E637" s="32" t="s">
        <v>17</v>
      </c>
      <c r="F637" s="32" t="s">
        <v>17</v>
      </c>
      <c r="G637" s="34">
        <v>434.56</v>
      </c>
      <c r="H637" s="42" t="s">
        <v>602</v>
      </c>
      <c r="I637" s="34">
        <v>10.864000000000001</v>
      </c>
      <c r="J637" s="34">
        <v>40</v>
      </c>
      <c r="K637" s="42" t="s">
        <v>588</v>
      </c>
    </row>
    <row r="638" spans="1:11" s="92" customFormat="1" ht="25.5" x14ac:dyDescent="0.25">
      <c r="A638" s="87" t="s">
        <v>638</v>
      </c>
      <c r="B638" s="32" t="s">
        <v>17</v>
      </c>
      <c r="C638" s="32" t="s">
        <v>17</v>
      </c>
      <c r="D638" s="32" t="s">
        <v>17</v>
      </c>
      <c r="E638" s="32" t="s">
        <v>17</v>
      </c>
      <c r="F638" s="32" t="s">
        <v>17</v>
      </c>
      <c r="G638" s="34">
        <v>150.53</v>
      </c>
      <c r="H638" s="42" t="s">
        <v>602</v>
      </c>
      <c r="I638" s="34">
        <v>0.12544</v>
      </c>
      <c r="J638" s="34">
        <v>1200</v>
      </c>
      <c r="K638" s="42" t="s">
        <v>596</v>
      </c>
    </row>
    <row r="639" spans="1:11" s="92" customFormat="1" ht="25.5" x14ac:dyDescent="0.25">
      <c r="A639" s="87" t="s">
        <v>639</v>
      </c>
      <c r="B639" s="32" t="s">
        <v>17</v>
      </c>
      <c r="C639" s="32" t="s">
        <v>17</v>
      </c>
      <c r="D639" s="32" t="s">
        <v>17</v>
      </c>
      <c r="E639" s="32" t="s">
        <v>17</v>
      </c>
      <c r="F639" s="32" t="s">
        <v>17</v>
      </c>
      <c r="G639" s="34">
        <v>228.48</v>
      </c>
      <c r="H639" s="42" t="s">
        <v>602</v>
      </c>
      <c r="I639" s="34">
        <v>19.04</v>
      </c>
      <c r="J639" s="34">
        <v>12</v>
      </c>
      <c r="K639" s="42" t="s">
        <v>603</v>
      </c>
    </row>
    <row r="640" spans="1:11" s="92" customFormat="1" ht="25.5" x14ac:dyDescent="0.25">
      <c r="A640" s="87" t="s">
        <v>640</v>
      </c>
      <c r="B640" s="32" t="s">
        <v>17</v>
      </c>
      <c r="C640" s="32" t="s">
        <v>17</v>
      </c>
      <c r="D640" s="32" t="s">
        <v>17</v>
      </c>
      <c r="E640" s="32" t="s">
        <v>17</v>
      </c>
      <c r="F640" s="32" t="s">
        <v>17</v>
      </c>
      <c r="G640" s="34">
        <v>143.53</v>
      </c>
      <c r="H640" s="42" t="s">
        <v>602</v>
      </c>
      <c r="I640" s="34">
        <v>13.05</v>
      </c>
      <c r="J640" s="34">
        <v>11</v>
      </c>
      <c r="K640" s="42" t="s">
        <v>603</v>
      </c>
    </row>
    <row r="641" spans="1:11" s="92" customFormat="1" ht="25.5" x14ac:dyDescent="0.25">
      <c r="A641" s="87" t="s">
        <v>641</v>
      </c>
      <c r="B641" s="32" t="s">
        <v>17</v>
      </c>
      <c r="C641" s="32" t="s">
        <v>17</v>
      </c>
      <c r="D641" s="32" t="s">
        <v>17</v>
      </c>
      <c r="E641" s="32" t="s">
        <v>17</v>
      </c>
      <c r="F641" s="32" t="s">
        <v>17</v>
      </c>
      <c r="G641" s="34">
        <v>167.44</v>
      </c>
      <c r="H641" s="42" t="s">
        <v>602</v>
      </c>
      <c r="I641" s="34">
        <v>16.75</v>
      </c>
      <c r="J641" s="34">
        <v>10</v>
      </c>
      <c r="K641" s="42" t="s">
        <v>603</v>
      </c>
    </row>
    <row r="642" spans="1:11" s="92" customFormat="1" ht="25.5" x14ac:dyDescent="0.25">
      <c r="A642" s="87" t="s">
        <v>642</v>
      </c>
      <c r="B642" s="32" t="s">
        <v>17</v>
      </c>
      <c r="C642" s="32" t="s">
        <v>17</v>
      </c>
      <c r="D642" s="32" t="s">
        <v>17</v>
      </c>
      <c r="E642" s="32" t="s">
        <v>17</v>
      </c>
      <c r="F642" s="32" t="s">
        <v>17</v>
      </c>
      <c r="G642" s="34">
        <v>393.12</v>
      </c>
      <c r="H642" s="42" t="s">
        <v>602</v>
      </c>
      <c r="I642" s="34">
        <v>13.1</v>
      </c>
      <c r="J642" s="34">
        <v>30</v>
      </c>
      <c r="K642" s="42" t="s">
        <v>603</v>
      </c>
    </row>
    <row r="643" spans="1:11" s="92" customFormat="1" ht="25.5" x14ac:dyDescent="0.25">
      <c r="A643" s="87" t="s">
        <v>637</v>
      </c>
      <c r="B643" s="32" t="s">
        <v>17</v>
      </c>
      <c r="C643" s="32" t="s">
        <v>17</v>
      </c>
      <c r="D643" s="32" t="s">
        <v>17</v>
      </c>
      <c r="E643" s="32" t="s">
        <v>17</v>
      </c>
      <c r="F643" s="32" t="s">
        <v>17</v>
      </c>
      <c r="G643" s="34">
        <v>672</v>
      </c>
      <c r="H643" s="42" t="s">
        <v>602</v>
      </c>
      <c r="I643" s="34">
        <v>11.2</v>
      </c>
      <c r="J643" s="34">
        <v>60</v>
      </c>
      <c r="K643" s="42" t="s">
        <v>599</v>
      </c>
    </row>
    <row r="644" spans="1:11" s="92" customFormat="1" ht="25.5" x14ac:dyDescent="0.25">
      <c r="A644" s="87" t="s">
        <v>643</v>
      </c>
      <c r="B644" s="32" t="s">
        <v>17</v>
      </c>
      <c r="C644" s="32" t="s">
        <v>17</v>
      </c>
      <c r="D644" s="32" t="s">
        <v>17</v>
      </c>
      <c r="E644" s="32" t="s">
        <v>17</v>
      </c>
      <c r="F644" s="32" t="s">
        <v>17</v>
      </c>
      <c r="G644" s="34">
        <v>1179.3599999999999</v>
      </c>
      <c r="H644" s="42" t="s">
        <v>610</v>
      </c>
      <c r="I644" s="94">
        <v>11.79</v>
      </c>
      <c r="J644" s="94">
        <v>100</v>
      </c>
      <c r="K644" s="42" t="s">
        <v>596</v>
      </c>
    </row>
    <row r="645" spans="1:11" s="92" customFormat="1" ht="25.5" x14ac:dyDescent="0.25">
      <c r="A645" s="87" t="s">
        <v>643</v>
      </c>
      <c r="B645" s="32" t="s">
        <v>17</v>
      </c>
      <c r="C645" s="32" t="s">
        <v>17</v>
      </c>
      <c r="D645" s="32" t="s">
        <v>17</v>
      </c>
      <c r="E645" s="32" t="s">
        <v>17</v>
      </c>
      <c r="F645" s="32" t="s">
        <v>17</v>
      </c>
      <c r="G645" s="34">
        <v>945.95</v>
      </c>
      <c r="H645" s="42" t="s">
        <v>610</v>
      </c>
      <c r="I645" s="94">
        <v>11.82</v>
      </c>
      <c r="J645" s="94">
        <v>80</v>
      </c>
      <c r="K645" s="42" t="s">
        <v>603</v>
      </c>
    </row>
    <row r="646" spans="1:11" s="92" customFormat="1" ht="25.5" x14ac:dyDescent="0.25">
      <c r="A646" s="87" t="s">
        <v>643</v>
      </c>
      <c r="B646" s="32" t="s">
        <v>17</v>
      </c>
      <c r="C646" s="32" t="s">
        <v>17</v>
      </c>
      <c r="D646" s="32" t="s">
        <v>17</v>
      </c>
      <c r="E646" s="32" t="s">
        <v>17</v>
      </c>
      <c r="F646" s="32" t="s">
        <v>17</v>
      </c>
      <c r="G646" s="34">
        <v>487.87</v>
      </c>
      <c r="H646" s="42" t="s">
        <v>610</v>
      </c>
      <c r="I646" s="94">
        <v>10.84</v>
      </c>
      <c r="J646" s="94">
        <v>45</v>
      </c>
      <c r="K646" s="42" t="s">
        <v>599</v>
      </c>
    </row>
    <row r="647" spans="1:11" s="73" customFormat="1" ht="25.5" x14ac:dyDescent="0.2">
      <c r="A647" s="82" t="s">
        <v>644</v>
      </c>
      <c r="B647" s="83" t="s">
        <v>17</v>
      </c>
      <c r="C647" s="83" t="s">
        <v>17</v>
      </c>
      <c r="D647" s="83" t="s">
        <v>17</v>
      </c>
      <c r="E647" s="83" t="s">
        <v>17</v>
      </c>
      <c r="F647" s="84">
        <f>19480+1090</f>
        <v>20570</v>
      </c>
      <c r="G647" s="84">
        <f>SUM(G648:G651)</f>
        <v>20570</v>
      </c>
      <c r="H647" s="83" t="s">
        <v>17</v>
      </c>
      <c r="I647" s="86" t="s">
        <v>17</v>
      </c>
      <c r="J647" s="86" t="s">
        <v>17</v>
      </c>
      <c r="K647" s="86"/>
    </row>
    <row r="648" spans="1:11" s="30" customFormat="1" ht="25.5" x14ac:dyDescent="0.2">
      <c r="A648" s="87" t="s">
        <v>645</v>
      </c>
      <c r="B648" s="32" t="s">
        <v>17</v>
      </c>
      <c r="C648" s="32" t="s">
        <v>17</v>
      </c>
      <c r="D648" s="32" t="s">
        <v>17</v>
      </c>
      <c r="E648" s="32" t="s">
        <v>17</v>
      </c>
      <c r="F648" s="32" t="s">
        <v>17</v>
      </c>
      <c r="G648" s="34">
        <v>5142.5</v>
      </c>
      <c r="H648" s="95" t="s">
        <v>529</v>
      </c>
      <c r="I648" s="34">
        <v>5142.5</v>
      </c>
      <c r="J648" s="34">
        <v>1</v>
      </c>
      <c r="K648" s="42" t="s">
        <v>600</v>
      </c>
    </row>
    <row r="649" spans="1:11" s="30" customFormat="1" ht="25.5" x14ac:dyDescent="0.2">
      <c r="A649" s="87" t="s">
        <v>645</v>
      </c>
      <c r="B649" s="32" t="s">
        <v>17</v>
      </c>
      <c r="C649" s="32" t="s">
        <v>17</v>
      </c>
      <c r="D649" s="32" t="s">
        <v>17</v>
      </c>
      <c r="E649" s="32" t="s">
        <v>17</v>
      </c>
      <c r="F649" s="32" t="s">
        <v>17</v>
      </c>
      <c r="G649" s="34">
        <v>5142.5</v>
      </c>
      <c r="H649" s="95" t="s">
        <v>529</v>
      </c>
      <c r="I649" s="34">
        <v>5142.5</v>
      </c>
      <c r="J649" s="34">
        <v>1</v>
      </c>
      <c r="K649" s="42" t="s">
        <v>590</v>
      </c>
    </row>
    <row r="650" spans="1:11" s="30" customFormat="1" ht="25.5" x14ac:dyDescent="0.2">
      <c r="A650" s="87" t="s">
        <v>645</v>
      </c>
      <c r="B650" s="32" t="s">
        <v>17</v>
      </c>
      <c r="C650" s="32" t="s">
        <v>17</v>
      </c>
      <c r="D650" s="32" t="s">
        <v>17</v>
      </c>
      <c r="E650" s="32" t="s">
        <v>17</v>
      </c>
      <c r="F650" s="32" t="s">
        <v>17</v>
      </c>
      <c r="G650" s="34">
        <v>5142.5</v>
      </c>
      <c r="H650" s="95" t="s">
        <v>529</v>
      </c>
      <c r="I650" s="34">
        <v>5142.5</v>
      </c>
      <c r="J650" s="34">
        <v>1</v>
      </c>
      <c r="K650" s="42" t="s">
        <v>596</v>
      </c>
    </row>
    <row r="651" spans="1:11" s="30" customFormat="1" ht="25.5" x14ac:dyDescent="0.2">
      <c r="A651" s="87" t="s">
        <v>645</v>
      </c>
      <c r="B651" s="32" t="s">
        <v>17</v>
      </c>
      <c r="C651" s="32" t="s">
        <v>17</v>
      </c>
      <c r="D651" s="32" t="s">
        <v>17</v>
      </c>
      <c r="E651" s="32" t="s">
        <v>17</v>
      </c>
      <c r="F651" s="32" t="s">
        <v>17</v>
      </c>
      <c r="G651" s="34">
        <v>5142.5</v>
      </c>
      <c r="H651" s="95" t="s">
        <v>529</v>
      </c>
      <c r="I651" s="34">
        <v>5142.5</v>
      </c>
      <c r="J651" s="34">
        <v>1</v>
      </c>
      <c r="K651" s="42" t="s">
        <v>599</v>
      </c>
    </row>
    <row r="652" spans="1:11" s="30" customFormat="1" ht="12.75" hidden="1" x14ac:dyDescent="0.2">
      <c r="A652" s="96" t="s">
        <v>646</v>
      </c>
      <c r="B652" s="97" t="s">
        <v>17</v>
      </c>
      <c r="C652" s="97" t="s">
        <v>17</v>
      </c>
      <c r="D652" s="97" t="s">
        <v>17</v>
      </c>
      <c r="E652" s="97" t="s">
        <v>17</v>
      </c>
      <c r="F652" s="98">
        <v>427282</v>
      </c>
      <c r="G652" s="99"/>
      <c r="H652" s="100"/>
      <c r="I652" s="101"/>
      <c r="J652" s="101"/>
      <c r="K652" s="101"/>
    </row>
    <row r="653" spans="1:11" s="33" customFormat="1" ht="63.75" x14ac:dyDescent="0.2">
      <c r="A653" s="82" t="s">
        <v>647</v>
      </c>
      <c r="B653" s="83" t="s">
        <v>17</v>
      </c>
      <c r="C653" s="83" t="s">
        <v>17</v>
      </c>
      <c r="D653" s="83" t="s">
        <v>17</v>
      </c>
      <c r="E653" s="83" t="s">
        <v>17</v>
      </c>
      <c r="F653" s="84">
        <f>F654+F655+F659+F660+F668+F669</f>
        <v>8204</v>
      </c>
      <c r="G653" s="84">
        <f>G654+G655+G659+G660+G668+G669</f>
        <v>8204</v>
      </c>
      <c r="H653" s="85" t="s">
        <v>17</v>
      </c>
      <c r="I653" s="86" t="s">
        <v>17</v>
      </c>
      <c r="J653" s="86" t="s">
        <v>17</v>
      </c>
      <c r="K653" s="85" t="s">
        <v>17</v>
      </c>
    </row>
    <row r="654" spans="1:11" s="30" customFormat="1" ht="51.6" customHeight="1" x14ac:dyDescent="0.2">
      <c r="A654" s="87" t="s">
        <v>648</v>
      </c>
      <c r="B654" s="32" t="s">
        <v>17</v>
      </c>
      <c r="C654" s="32" t="s">
        <v>17</v>
      </c>
      <c r="D654" s="32" t="s">
        <v>17</v>
      </c>
      <c r="E654" s="32" t="s">
        <v>17</v>
      </c>
      <c r="F654" s="34">
        <v>1806</v>
      </c>
      <c r="G654" s="56">
        <v>1806</v>
      </c>
      <c r="H654" s="32" t="s">
        <v>17</v>
      </c>
      <c r="I654" s="32" t="s">
        <v>17</v>
      </c>
      <c r="J654" s="32" t="s">
        <v>17</v>
      </c>
      <c r="K654" s="32" t="s">
        <v>17</v>
      </c>
    </row>
    <row r="655" spans="1:11" s="103" customFormat="1" ht="27.75" customHeight="1" x14ac:dyDescent="0.2">
      <c r="A655" s="67" t="s">
        <v>649</v>
      </c>
      <c r="B655" s="68" t="s">
        <v>17</v>
      </c>
      <c r="C655" s="68" t="s">
        <v>17</v>
      </c>
      <c r="D655" s="68" t="s">
        <v>17</v>
      </c>
      <c r="E655" s="68" t="s">
        <v>17</v>
      </c>
      <c r="F655" s="56">
        <v>152</v>
      </c>
      <c r="G655" s="56">
        <v>152</v>
      </c>
      <c r="H655" s="72"/>
      <c r="I655" s="56">
        <v>10.36</v>
      </c>
      <c r="J655" s="56">
        <v>413</v>
      </c>
      <c r="K655" s="102"/>
    </row>
    <row r="656" spans="1:11" s="61" customFormat="1" ht="27.75" customHeight="1" x14ac:dyDescent="0.2">
      <c r="A656" s="87" t="s">
        <v>650</v>
      </c>
      <c r="B656" s="32"/>
      <c r="C656" s="32"/>
      <c r="D656" s="32"/>
      <c r="E656" s="32"/>
      <c r="F656" s="34"/>
      <c r="G656" s="34">
        <v>11.98</v>
      </c>
      <c r="H656" s="42" t="s">
        <v>602</v>
      </c>
      <c r="I656" s="34">
        <v>3.99</v>
      </c>
      <c r="J656" s="34">
        <v>3</v>
      </c>
      <c r="K656" s="42" t="s">
        <v>605</v>
      </c>
    </row>
    <row r="657" spans="1:11" s="61" customFormat="1" ht="27.75" customHeight="1" x14ac:dyDescent="0.2">
      <c r="A657" s="87" t="s">
        <v>651</v>
      </c>
      <c r="B657" s="32"/>
      <c r="C657" s="32"/>
      <c r="D657" s="32"/>
      <c r="E657" s="32"/>
      <c r="F657" s="34"/>
      <c r="G657" s="34">
        <v>112.13</v>
      </c>
      <c r="H657" s="42" t="s">
        <v>652</v>
      </c>
      <c r="I657" s="34">
        <v>3.57</v>
      </c>
      <c r="J657" s="34">
        <v>400</v>
      </c>
      <c r="K657" s="42" t="s">
        <v>605</v>
      </c>
    </row>
    <row r="658" spans="1:11" s="61" customFormat="1" ht="27.75" customHeight="1" x14ac:dyDescent="0.2">
      <c r="A658" s="87" t="s">
        <v>653</v>
      </c>
      <c r="B658" s="32"/>
      <c r="C658" s="32"/>
      <c r="D658" s="32"/>
      <c r="E658" s="32"/>
      <c r="F658" s="34"/>
      <c r="G658" s="34">
        <v>27.89</v>
      </c>
      <c r="H658" s="42" t="s">
        <v>610</v>
      </c>
      <c r="I658" s="34">
        <v>2.8</v>
      </c>
      <c r="J658" s="34">
        <v>10</v>
      </c>
      <c r="K658" s="42" t="s">
        <v>588</v>
      </c>
    </row>
    <row r="659" spans="1:11" s="103" customFormat="1" ht="27.75" customHeight="1" x14ac:dyDescent="0.2">
      <c r="A659" s="67" t="s">
        <v>654</v>
      </c>
      <c r="B659" s="68" t="s">
        <v>17</v>
      </c>
      <c r="C659" s="68" t="s">
        <v>17</v>
      </c>
      <c r="D659" s="68" t="s">
        <v>17</v>
      </c>
      <c r="E659" s="68" t="s">
        <v>17</v>
      </c>
      <c r="F659" s="56">
        <v>56</v>
      </c>
      <c r="G659" s="56">
        <v>56</v>
      </c>
      <c r="H659" s="72" t="s">
        <v>623</v>
      </c>
      <c r="I659" s="56">
        <v>28.18</v>
      </c>
      <c r="J659" s="56">
        <v>2</v>
      </c>
      <c r="K659" s="42" t="s">
        <v>605</v>
      </c>
    </row>
    <row r="660" spans="1:11" s="103" customFormat="1" ht="27.75" customHeight="1" x14ac:dyDescent="0.2">
      <c r="A660" s="67" t="s">
        <v>655</v>
      </c>
      <c r="B660" s="68" t="s">
        <v>17</v>
      </c>
      <c r="C660" s="68" t="s">
        <v>17</v>
      </c>
      <c r="D660" s="68" t="s">
        <v>17</v>
      </c>
      <c r="E660" s="68" t="s">
        <v>17</v>
      </c>
      <c r="F660" s="56">
        <v>3780</v>
      </c>
      <c r="G660" s="56">
        <v>3780</v>
      </c>
      <c r="H660" s="72"/>
      <c r="I660" s="56">
        <v>68.67</v>
      </c>
      <c r="J660" s="56">
        <v>370</v>
      </c>
      <c r="K660" s="42"/>
    </row>
    <row r="661" spans="1:11" s="61" customFormat="1" ht="27.75" customHeight="1" x14ac:dyDescent="0.2">
      <c r="A661" s="87" t="s">
        <v>656</v>
      </c>
      <c r="B661" s="32"/>
      <c r="C661" s="32"/>
      <c r="D661" s="32"/>
      <c r="E661" s="32"/>
      <c r="F661" s="34"/>
      <c r="G661" s="34">
        <v>1601.82</v>
      </c>
      <c r="H661" s="42" t="s">
        <v>657</v>
      </c>
      <c r="I661" s="34">
        <v>12.32</v>
      </c>
      <c r="J661" s="34">
        <v>130</v>
      </c>
      <c r="K661" s="42" t="s">
        <v>658</v>
      </c>
    </row>
    <row r="662" spans="1:11" s="61" customFormat="1" ht="27.75" customHeight="1" x14ac:dyDescent="0.2">
      <c r="A662" s="87" t="s">
        <v>659</v>
      </c>
      <c r="B662" s="32"/>
      <c r="C662" s="32"/>
      <c r="D662" s="32"/>
      <c r="E662" s="32"/>
      <c r="F662" s="34"/>
      <c r="G662" s="34">
        <v>556.41999999999996</v>
      </c>
      <c r="H662" s="42" t="s">
        <v>660</v>
      </c>
      <c r="I662" s="34">
        <v>9.27</v>
      </c>
      <c r="J662" s="34">
        <v>60</v>
      </c>
      <c r="K662" s="42" t="s">
        <v>603</v>
      </c>
    </row>
    <row r="663" spans="1:11" s="61" customFormat="1" ht="27.75" customHeight="1" x14ac:dyDescent="0.2">
      <c r="A663" s="87" t="s">
        <v>661</v>
      </c>
      <c r="B663" s="32"/>
      <c r="C663" s="32"/>
      <c r="D663" s="32"/>
      <c r="E663" s="32"/>
      <c r="F663" s="34"/>
      <c r="G663" s="34">
        <v>358.4</v>
      </c>
      <c r="H663" s="42" t="s">
        <v>660</v>
      </c>
      <c r="I663" s="34">
        <v>8.9600000000000009</v>
      </c>
      <c r="J663" s="34">
        <v>40</v>
      </c>
      <c r="K663" s="42" t="s">
        <v>603</v>
      </c>
    </row>
    <row r="664" spans="1:11" s="61" customFormat="1" ht="27.75" customHeight="1" x14ac:dyDescent="0.2">
      <c r="A664" s="87" t="s">
        <v>656</v>
      </c>
      <c r="B664" s="32"/>
      <c r="C664" s="32"/>
      <c r="D664" s="32"/>
      <c r="E664" s="32"/>
      <c r="F664" s="34"/>
      <c r="G664" s="34">
        <v>496.83</v>
      </c>
      <c r="H664" s="42" t="s">
        <v>662</v>
      </c>
      <c r="I664" s="34">
        <v>12.42</v>
      </c>
      <c r="J664" s="34">
        <v>40</v>
      </c>
      <c r="K664" s="42" t="s">
        <v>605</v>
      </c>
    </row>
    <row r="665" spans="1:11" s="61" customFormat="1" ht="27.75" customHeight="1" x14ac:dyDescent="0.2">
      <c r="A665" s="87" t="s">
        <v>656</v>
      </c>
      <c r="B665" s="32"/>
      <c r="C665" s="32"/>
      <c r="D665" s="32"/>
      <c r="E665" s="32"/>
      <c r="F665" s="34"/>
      <c r="G665" s="34">
        <v>582.4</v>
      </c>
      <c r="H665" s="42" t="s">
        <v>610</v>
      </c>
      <c r="I665" s="34">
        <v>7.28</v>
      </c>
      <c r="J665" s="34">
        <v>80</v>
      </c>
      <c r="K665" s="42" t="s">
        <v>663</v>
      </c>
    </row>
    <row r="666" spans="1:11" s="61" customFormat="1" ht="27.75" customHeight="1" x14ac:dyDescent="0.2">
      <c r="A666" s="87" t="s">
        <v>664</v>
      </c>
      <c r="B666" s="32"/>
      <c r="C666" s="32"/>
      <c r="D666" s="32"/>
      <c r="E666" s="32"/>
      <c r="F666" s="34"/>
      <c r="G666" s="34">
        <v>89.38</v>
      </c>
      <c r="H666" s="42" t="s">
        <v>610</v>
      </c>
      <c r="I666" s="34">
        <v>8.94</v>
      </c>
      <c r="J666" s="34">
        <v>10</v>
      </c>
      <c r="K666" s="42" t="s">
        <v>663</v>
      </c>
    </row>
    <row r="667" spans="1:11" s="61" customFormat="1" ht="27.75" customHeight="1" x14ac:dyDescent="0.2">
      <c r="A667" s="87" t="s">
        <v>656</v>
      </c>
      <c r="B667" s="32"/>
      <c r="C667" s="32"/>
      <c r="D667" s="32"/>
      <c r="E667" s="32"/>
      <c r="F667" s="34"/>
      <c r="G667" s="34">
        <v>94.75</v>
      </c>
      <c r="H667" s="42" t="s">
        <v>598</v>
      </c>
      <c r="I667" s="34">
        <v>9.48</v>
      </c>
      <c r="J667" s="34">
        <v>10</v>
      </c>
      <c r="K667" s="42" t="s">
        <v>590</v>
      </c>
    </row>
    <row r="668" spans="1:11" s="103" customFormat="1" ht="27.75" customHeight="1" x14ac:dyDescent="0.2">
      <c r="A668" s="67" t="s">
        <v>665</v>
      </c>
      <c r="B668" s="68" t="s">
        <v>17</v>
      </c>
      <c r="C668" s="68" t="s">
        <v>17</v>
      </c>
      <c r="D668" s="68" t="s">
        <v>17</v>
      </c>
      <c r="E668" s="68" t="s">
        <v>17</v>
      </c>
      <c r="F668" s="56">
        <v>232</v>
      </c>
      <c r="G668" s="56">
        <v>232</v>
      </c>
      <c r="H668" s="72" t="s">
        <v>666</v>
      </c>
      <c r="I668" s="56">
        <v>58</v>
      </c>
      <c r="J668" s="56">
        <v>4</v>
      </c>
      <c r="K668" s="42" t="s">
        <v>663</v>
      </c>
    </row>
    <row r="669" spans="1:11" s="103" customFormat="1" ht="27.75" customHeight="1" x14ac:dyDescent="0.2">
      <c r="A669" s="67" t="s">
        <v>667</v>
      </c>
      <c r="B669" s="68" t="s">
        <v>17</v>
      </c>
      <c r="C669" s="68" t="s">
        <v>17</v>
      </c>
      <c r="D669" s="68" t="s">
        <v>17</v>
      </c>
      <c r="E669" s="68" t="s">
        <v>17</v>
      </c>
      <c r="F669" s="56">
        <v>2178</v>
      </c>
      <c r="G669" s="56">
        <v>2178</v>
      </c>
      <c r="H669" s="72" t="s">
        <v>668</v>
      </c>
      <c r="I669" s="56">
        <v>2178</v>
      </c>
      <c r="J669" s="56">
        <v>1</v>
      </c>
      <c r="K669" s="42" t="s">
        <v>588</v>
      </c>
    </row>
    <row r="670" spans="1:11" s="44" customFormat="1" ht="42.6" customHeight="1" x14ac:dyDescent="0.2">
      <c r="A670" s="26" t="s">
        <v>549</v>
      </c>
      <c r="B670" s="66" t="s">
        <v>17</v>
      </c>
      <c r="C670" s="66" t="s">
        <v>17</v>
      </c>
      <c r="D670" s="66" t="s">
        <v>17</v>
      </c>
      <c r="E670" s="66" t="s">
        <v>17</v>
      </c>
      <c r="F670" s="31">
        <f>F671+F673+F750+F756</f>
        <v>160317</v>
      </c>
      <c r="G670" s="31">
        <f>G671+G673+G750+G756</f>
        <v>160317.00464</v>
      </c>
      <c r="H670" s="27" t="s">
        <v>17</v>
      </c>
      <c r="I670" s="27" t="s">
        <v>17</v>
      </c>
      <c r="J670" s="27" t="s">
        <v>17</v>
      </c>
      <c r="K670" s="27"/>
    </row>
    <row r="671" spans="1:11" s="33" customFormat="1" ht="51" x14ac:dyDescent="0.2">
      <c r="A671" s="82" t="s">
        <v>583</v>
      </c>
      <c r="B671" s="83" t="s">
        <v>17</v>
      </c>
      <c r="C671" s="83" t="s">
        <v>17</v>
      </c>
      <c r="D671" s="83" t="s">
        <v>17</v>
      </c>
      <c r="E671" s="83" t="s">
        <v>17</v>
      </c>
      <c r="F671" s="84">
        <f>F672</f>
        <v>110319</v>
      </c>
      <c r="G671" s="84">
        <f>G672</f>
        <v>110319</v>
      </c>
      <c r="H671" s="85" t="s">
        <v>17</v>
      </c>
      <c r="I671" s="86" t="s">
        <v>17</v>
      </c>
      <c r="J671" s="86" t="s">
        <v>17</v>
      </c>
      <c r="K671" s="86"/>
    </row>
    <row r="672" spans="1:11" s="73" customFormat="1" ht="12.75" x14ac:dyDescent="0.2">
      <c r="A672" s="87" t="s">
        <v>584</v>
      </c>
      <c r="B672" s="68" t="s">
        <v>17</v>
      </c>
      <c r="C672" s="68" t="s">
        <v>17</v>
      </c>
      <c r="D672" s="68" t="s">
        <v>17</v>
      </c>
      <c r="E672" s="68" t="s">
        <v>17</v>
      </c>
      <c r="F672" s="56">
        <v>110319</v>
      </c>
      <c r="G672" s="56">
        <v>110319</v>
      </c>
      <c r="H672" s="88" t="s">
        <v>17</v>
      </c>
      <c r="I672" s="71" t="s">
        <v>17</v>
      </c>
      <c r="J672" s="71" t="s">
        <v>17</v>
      </c>
      <c r="K672" s="71"/>
    </row>
    <row r="673" spans="1:11" s="33" customFormat="1" ht="25.5" x14ac:dyDescent="0.2">
      <c r="A673" s="82" t="s">
        <v>585</v>
      </c>
      <c r="B673" s="83" t="s">
        <v>17</v>
      </c>
      <c r="C673" s="83" t="s">
        <v>17</v>
      </c>
      <c r="D673" s="83" t="s">
        <v>17</v>
      </c>
      <c r="E673" s="83" t="s">
        <v>17</v>
      </c>
      <c r="F673" s="84">
        <v>26155</v>
      </c>
      <c r="G673" s="84">
        <f>SUM(G674:G749)</f>
        <v>26155.004640000003</v>
      </c>
      <c r="H673" s="89"/>
      <c r="I673" s="86" t="s">
        <v>17</v>
      </c>
      <c r="J673" s="86" t="s">
        <v>17</v>
      </c>
      <c r="K673" s="90"/>
    </row>
    <row r="674" spans="1:11" s="33" customFormat="1" x14ac:dyDescent="0.25">
      <c r="A674" s="104" t="s">
        <v>669</v>
      </c>
      <c r="B674" s="68" t="s">
        <v>17</v>
      </c>
      <c r="C674" s="68" t="s">
        <v>17</v>
      </c>
      <c r="D674" s="68" t="s">
        <v>17</v>
      </c>
      <c r="E674" s="68" t="s">
        <v>17</v>
      </c>
      <c r="F674" s="68" t="s">
        <v>17</v>
      </c>
      <c r="G674" s="94">
        <v>1449.75</v>
      </c>
      <c r="H674" s="104" t="s">
        <v>176</v>
      </c>
      <c r="I674" s="34">
        <v>96.65</v>
      </c>
      <c r="J674" s="34">
        <v>15</v>
      </c>
      <c r="K674" s="105" t="s">
        <v>670</v>
      </c>
    </row>
    <row r="675" spans="1:11" s="33" customFormat="1" x14ac:dyDescent="0.25">
      <c r="A675" s="104" t="s">
        <v>671</v>
      </c>
      <c r="B675" s="68" t="s">
        <v>17</v>
      </c>
      <c r="C675" s="68" t="s">
        <v>17</v>
      </c>
      <c r="D675" s="68" t="s">
        <v>17</v>
      </c>
      <c r="E675" s="68" t="s">
        <v>17</v>
      </c>
      <c r="F675" s="68" t="s">
        <v>17</v>
      </c>
      <c r="G675" s="94">
        <v>199.30500000000001</v>
      </c>
      <c r="H675" s="104" t="s">
        <v>181</v>
      </c>
      <c r="I675" s="34">
        <v>6.6435000000000004</v>
      </c>
      <c r="J675" s="34">
        <v>30</v>
      </c>
      <c r="K675" s="105" t="s">
        <v>670</v>
      </c>
    </row>
    <row r="676" spans="1:11" s="33" customFormat="1" x14ac:dyDescent="0.25">
      <c r="A676" s="104" t="s">
        <v>671</v>
      </c>
      <c r="B676" s="68" t="s">
        <v>17</v>
      </c>
      <c r="C676" s="68" t="s">
        <v>17</v>
      </c>
      <c r="D676" s="68" t="s">
        <v>17</v>
      </c>
      <c r="E676" s="68" t="s">
        <v>17</v>
      </c>
      <c r="F676" s="68" t="s">
        <v>17</v>
      </c>
      <c r="G676" s="94">
        <v>199.24800000000002</v>
      </c>
      <c r="H676" s="104" t="s">
        <v>181</v>
      </c>
      <c r="I676" s="34">
        <v>6.6416000000000004</v>
      </c>
      <c r="J676" s="34">
        <v>30</v>
      </c>
      <c r="K676" s="105" t="s">
        <v>672</v>
      </c>
    </row>
    <row r="677" spans="1:11" s="33" customFormat="1" x14ac:dyDescent="0.25">
      <c r="A677" s="104" t="s">
        <v>671</v>
      </c>
      <c r="B677" s="68" t="s">
        <v>17</v>
      </c>
      <c r="C677" s="68" t="s">
        <v>17</v>
      </c>
      <c r="D677" s="68" t="s">
        <v>17</v>
      </c>
      <c r="E677" s="68" t="s">
        <v>17</v>
      </c>
      <c r="F677" s="68" t="s">
        <v>17</v>
      </c>
      <c r="G677" s="94">
        <v>199.24800000000002</v>
      </c>
      <c r="H677" s="104" t="s">
        <v>181</v>
      </c>
      <c r="I677" s="34">
        <v>6.6416000000000004</v>
      </c>
      <c r="J677" s="34">
        <v>30</v>
      </c>
      <c r="K677" s="105" t="s">
        <v>672</v>
      </c>
    </row>
    <row r="678" spans="1:11" s="33" customFormat="1" x14ac:dyDescent="0.25">
      <c r="A678" s="104" t="s">
        <v>671</v>
      </c>
      <c r="B678" s="68" t="s">
        <v>17</v>
      </c>
      <c r="C678" s="68" t="s">
        <v>17</v>
      </c>
      <c r="D678" s="68" t="s">
        <v>17</v>
      </c>
      <c r="E678" s="68" t="s">
        <v>17</v>
      </c>
      <c r="F678" s="68" t="s">
        <v>17</v>
      </c>
      <c r="G678" s="94">
        <v>199.24800000000002</v>
      </c>
      <c r="H678" s="104" t="s">
        <v>181</v>
      </c>
      <c r="I678" s="34">
        <v>6.6416000000000004</v>
      </c>
      <c r="J678" s="34">
        <v>30</v>
      </c>
      <c r="K678" s="105" t="s">
        <v>673</v>
      </c>
    </row>
    <row r="679" spans="1:11" s="33" customFormat="1" x14ac:dyDescent="0.25">
      <c r="A679" s="104" t="s">
        <v>671</v>
      </c>
      <c r="B679" s="68" t="s">
        <v>17</v>
      </c>
      <c r="C679" s="68" t="s">
        <v>17</v>
      </c>
      <c r="D679" s="68" t="s">
        <v>17</v>
      </c>
      <c r="E679" s="68" t="s">
        <v>17</v>
      </c>
      <c r="F679" s="68" t="s">
        <v>17</v>
      </c>
      <c r="G679" s="94">
        <v>199.24800000000002</v>
      </c>
      <c r="H679" s="104" t="s">
        <v>181</v>
      </c>
      <c r="I679" s="34">
        <v>6.6416000000000004</v>
      </c>
      <c r="J679" s="34">
        <v>30</v>
      </c>
      <c r="K679" s="104" t="s">
        <v>674</v>
      </c>
    </row>
    <row r="680" spans="1:11" s="33" customFormat="1" x14ac:dyDescent="0.25">
      <c r="A680" s="104" t="s">
        <v>236</v>
      </c>
      <c r="B680" s="68" t="s">
        <v>17</v>
      </c>
      <c r="C680" s="68" t="s">
        <v>17</v>
      </c>
      <c r="D680" s="68" t="s">
        <v>17</v>
      </c>
      <c r="E680" s="68" t="s">
        <v>17</v>
      </c>
      <c r="F680" s="68" t="s">
        <v>17</v>
      </c>
      <c r="G680" s="94">
        <v>93.52000000000001</v>
      </c>
      <c r="H680" s="104" t="s">
        <v>181</v>
      </c>
      <c r="I680" s="34">
        <v>3.7408000000000001</v>
      </c>
      <c r="J680" s="34">
        <v>25</v>
      </c>
      <c r="K680" s="104" t="s">
        <v>672</v>
      </c>
    </row>
    <row r="681" spans="1:11" s="33" customFormat="1" x14ac:dyDescent="0.25">
      <c r="A681" s="104" t="s">
        <v>236</v>
      </c>
      <c r="B681" s="68" t="s">
        <v>17</v>
      </c>
      <c r="C681" s="68" t="s">
        <v>17</v>
      </c>
      <c r="D681" s="68" t="s">
        <v>17</v>
      </c>
      <c r="E681" s="68" t="s">
        <v>17</v>
      </c>
      <c r="F681" s="68" t="s">
        <v>17</v>
      </c>
      <c r="G681" s="94">
        <v>93.52000000000001</v>
      </c>
      <c r="H681" s="104" t="s">
        <v>181</v>
      </c>
      <c r="I681" s="34">
        <v>3.7408000000000001</v>
      </c>
      <c r="J681" s="34">
        <v>25</v>
      </c>
      <c r="K681" s="104" t="s">
        <v>672</v>
      </c>
    </row>
    <row r="682" spans="1:11" s="33" customFormat="1" x14ac:dyDescent="0.25">
      <c r="A682" s="104" t="s">
        <v>236</v>
      </c>
      <c r="B682" s="68" t="s">
        <v>17</v>
      </c>
      <c r="C682" s="68" t="s">
        <v>17</v>
      </c>
      <c r="D682" s="68" t="s">
        <v>17</v>
      </c>
      <c r="E682" s="68" t="s">
        <v>17</v>
      </c>
      <c r="F682" s="68" t="s">
        <v>17</v>
      </c>
      <c r="G682" s="94">
        <v>93.52000000000001</v>
      </c>
      <c r="H682" s="104" t="s">
        <v>181</v>
      </c>
      <c r="I682" s="34">
        <v>3.7408000000000001</v>
      </c>
      <c r="J682" s="34">
        <v>25</v>
      </c>
      <c r="K682" s="104" t="s">
        <v>673</v>
      </c>
    </row>
    <row r="683" spans="1:11" s="33" customFormat="1" x14ac:dyDescent="0.25">
      <c r="A683" s="104" t="s">
        <v>236</v>
      </c>
      <c r="B683" s="68" t="s">
        <v>17</v>
      </c>
      <c r="C683" s="68" t="s">
        <v>17</v>
      </c>
      <c r="D683" s="68" t="s">
        <v>17</v>
      </c>
      <c r="E683" s="68" t="s">
        <v>17</v>
      </c>
      <c r="F683" s="68" t="s">
        <v>17</v>
      </c>
      <c r="G683" s="94">
        <v>93.52000000000001</v>
      </c>
      <c r="H683" s="104" t="s">
        <v>181</v>
      </c>
      <c r="I683" s="34">
        <v>3.7408000000000001</v>
      </c>
      <c r="J683" s="34">
        <v>25</v>
      </c>
      <c r="K683" s="104" t="s">
        <v>674</v>
      </c>
    </row>
    <row r="684" spans="1:11" s="33" customFormat="1" x14ac:dyDescent="0.25">
      <c r="A684" s="104" t="s">
        <v>236</v>
      </c>
      <c r="B684" s="68" t="s">
        <v>17</v>
      </c>
      <c r="C684" s="68" t="s">
        <v>17</v>
      </c>
      <c r="D684" s="68" t="s">
        <v>17</v>
      </c>
      <c r="E684" s="68" t="s">
        <v>17</v>
      </c>
      <c r="F684" s="68" t="s">
        <v>17</v>
      </c>
      <c r="G684" s="94">
        <v>74.838399999999993</v>
      </c>
      <c r="H684" s="104" t="s">
        <v>181</v>
      </c>
      <c r="I684" s="34">
        <v>3.7419199999999999</v>
      </c>
      <c r="J684" s="34">
        <v>20</v>
      </c>
      <c r="K684" s="104" t="s">
        <v>670</v>
      </c>
    </row>
    <row r="685" spans="1:11" s="33" customFormat="1" x14ac:dyDescent="0.25">
      <c r="A685" s="104" t="s">
        <v>184</v>
      </c>
      <c r="B685" s="68" t="s">
        <v>17</v>
      </c>
      <c r="C685" s="68" t="s">
        <v>17</v>
      </c>
      <c r="D685" s="68" t="s">
        <v>17</v>
      </c>
      <c r="E685" s="68" t="s">
        <v>17</v>
      </c>
      <c r="F685" s="68" t="s">
        <v>17</v>
      </c>
      <c r="G685" s="94">
        <v>89.207999999999998</v>
      </c>
      <c r="H685" s="104" t="s">
        <v>181</v>
      </c>
      <c r="I685" s="34">
        <v>5.9471999999999996</v>
      </c>
      <c r="J685" s="34">
        <v>15</v>
      </c>
      <c r="K685" s="104" t="s">
        <v>670</v>
      </c>
    </row>
    <row r="686" spans="1:11" s="33" customFormat="1" x14ac:dyDescent="0.25">
      <c r="A686" s="104" t="s">
        <v>235</v>
      </c>
      <c r="B686" s="68" t="s">
        <v>17</v>
      </c>
      <c r="C686" s="68" t="s">
        <v>17</v>
      </c>
      <c r="D686" s="68" t="s">
        <v>17</v>
      </c>
      <c r="E686" s="68" t="s">
        <v>17</v>
      </c>
      <c r="F686" s="68" t="s">
        <v>17</v>
      </c>
      <c r="G686" s="94">
        <v>237.88799999999998</v>
      </c>
      <c r="H686" s="104" t="s">
        <v>181</v>
      </c>
      <c r="I686" s="34">
        <v>5.9471999999999996</v>
      </c>
      <c r="J686" s="34">
        <v>40</v>
      </c>
      <c r="K686" s="104" t="s">
        <v>670</v>
      </c>
    </row>
    <row r="687" spans="1:11" s="33" customFormat="1" x14ac:dyDescent="0.25">
      <c r="A687" s="104" t="s">
        <v>184</v>
      </c>
      <c r="B687" s="68" t="s">
        <v>17</v>
      </c>
      <c r="C687" s="68" t="s">
        <v>17</v>
      </c>
      <c r="D687" s="68" t="s">
        <v>17</v>
      </c>
      <c r="E687" s="68" t="s">
        <v>17</v>
      </c>
      <c r="F687" s="68" t="s">
        <v>17</v>
      </c>
      <c r="G687" s="94">
        <v>89.207999999999998</v>
      </c>
      <c r="H687" s="104" t="s">
        <v>181</v>
      </c>
      <c r="I687" s="34">
        <v>5.9471999999999996</v>
      </c>
      <c r="J687" s="34">
        <v>15</v>
      </c>
      <c r="K687" s="104" t="s">
        <v>672</v>
      </c>
    </row>
    <row r="688" spans="1:11" s="33" customFormat="1" x14ac:dyDescent="0.25">
      <c r="A688" s="104" t="s">
        <v>235</v>
      </c>
      <c r="B688" s="68" t="s">
        <v>17</v>
      </c>
      <c r="C688" s="68" t="s">
        <v>17</v>
      </c>
      <c r="D688" s="68" t="s">
        <v>17</v>
      </c>
      <c r="E688" s="68" t="s">
        <v>17</v>
      </c>
      <c r="F688" s="68" t="s">
        <v>17</v>
      </c>
      <c r="G688" s="94">
        <v>237.88799999999998</v>
      </c>
      <c r="H688" s="104" t="s">
        <v>181</v>
      </c>
      <c r="I688" s="34">
        <v>5.9471999999999996</v>
      </c>
      <c r="J688" s="34">
        <v>40</v>
      </c>
      <c r="K688" s="104" t="s">
        <v>672</v>
      </c>
    </row>
    <row r="689" spans="1:11" s="33" customFormat="1" x14ac:dyDescent="0.25">
      <c r="A689" s="104" t="s">
        <v>184</v>
      </c>
      <c r="B689" s="68" t="s">
        <v>17</v>
      </c>
      <c r="C689" s="68" t="s">
        <v>17</v>
      </c>
      <c r="D689" s="68" t="s">
        <v>17</v>
      </c>
      <c r="E689" s="68" t="s">
        <v>17</v>
      </c>
      <c r="F689" s="68" t="s">
        <v>17</v>
      </c>
      <c r="G689" s="94">
        <v>89.207999999999998</v>
      </c>
      <c r="H689" s="104" t="s">
        <v>181</v>
      </c>
      <c r="I689" s="34">
        <v>5.9471999999999996</v>
      </c>
      <c r="J689" s="34">
        <v>15</v>
      </c>
      <c r="K689" s="104" t="s">
        <v>672</v>
      </c>
    </row>
    <row r="690" spans="1:11" s="33" customFormat="1" x14ac:dyDescent="0.25">
      <c r="A690" s="104" t="s">
        <v>235</v>
      </c>
      <c r="B690" s="68" t="s">
        <v>17</v>
      </c>
      <c r="C690" s="68" t="s">
        <v>17</v>
      </c>
      <c r="D690" s="68" t="s">
        <v>17</v>
      </c>
      <c r="E690" s="68" t="s">
        <v>17</v>
      </c>
      <c r="F690" s="68" t="s">
        <v>17</v>
      </c>
      <c r="G690" s="94">
        <v>237.88799999999998</v>
      </c>
      <c r="H690" s="104" t="s">
        <v>181</v>
      </c>
      <c r="I690" s="34">
        <v>5.9471999999999996</v>
      </c>
      <c r="J690" s="34">
        <v>40</v>
      </c>
      <c r="K690" s="104" t="s">
        <v>672</v>
      </c>
    </row>
    <row r="691" spans="1:11" s="33" customFormat="1" x14ac:dyDescent="0.25">
      <c r="A691" s="104" t="s">
        <v>184</v>
      </c>
      <c r="B691" s="68" t="s">
        <v>17</v>
      </c>
      <c r="C691" s="68" t="s">
        <v>17</v>
      </c>
      <c r="D691" s="68" t="s">
        <v>17</v>
      </c>
      <c r="E691" s="68" t="s">
        <v>17</v>
      </c>
      <c r="F691" s="68" t="s">
        <v>17</v>
      </c>
      <c r="G691" s="94">
        <v>89.207999999999998</v>
      </c>
      <c r="H691" s="104" t="s">
        <v>181</v>
      </c>
      <c r="I691" s="34">
        <v>5.9471999999999996</v>
      </c>
      <c r="J691" s="34">
        <v>15</v>
      </c>
      <c r="K691" s="104" t="s">
        <v>673</v>
      </c>
    </row>
    <row r="692" spans="1:11" s="33" customFormat="1" x14ac:dyDescent="0.25">
      <c r="A692" s="104" t="s">
        <v>235</v>
      </c>
      <c r="B692" s="68" t="s">
        <v>17</v>
      </c>
      <c r="C692" s="68" t="s">
        <v>17</v>
      </c>
      <c r="D692" s="68" t="s">
        <v>17</v>
      </c>
      <c r="E692" s="68" t="s">
        <v>17</v>
      </c>
      <c r="F692" s="68" t="s">
        <v>17</v>
      </c>
      <c r="G692" s="94">
        <v>237.88799999999998</v>
      </c>
      <c r="H692" s="104" t="s">
        <v>181</v>
      </c>
      <c r="I692" s="34">
        <v>5.9471999999999996</v>
      </c>
      <c r="J692" s="34">
        <v>40</v>
      </c>
      <c r="K692" s="104" t="s">
        <v>673</v>
      </c>
    </row>
    <row r="693" spans="1:11" s="33" customFormat="1" x14ac:dyDescent="0.25">
      <c r="A693" s="104" t="s">
        <v>184</v>
      </c>
      <c r="B693" s="68" t="s">
        <v>17</v>
      </c>
      <c r="C693" s="68" t="s">
        <v>17</v>
      </c>
      <c r="D693" s="68" t="s">
        <v>17</v>
      </c>
      <c r="E693" s="68" t="s">
        <v>17</v>
      </c>
      <c r="F693" s="68" t="s">
        <v>17</v>
      </c>
      <c r="G693" s="94">
        <v>89.207999999999998</v>
      </c>
      <c r="H693" s="104" t="s">
        <v>181</v>
      </c>
      <c r="I693" s="34">
        <v>5.9471999999999996</v>
      </c>
      <c r="J693" s="34">
        <v>15</v>
      </c>
      <c r="K693" s="104" t="s">
        <v>674</v>
      </c>
    </row>
    <row r="694" spans="1:11" s="33" customFormat="1" x14ac:dyDescent="0.25">
      <c r="A694" s="104" t="s">
        <v>235</v>
      </c>
      <c r="B694" s="68" t="s">
        <v>17</v>
      </c>
      <c r="C694" s="68" t="s">
        <v>17</v>
      </c>
      <c r="D694" s="68" t="s">
        <v>17</v>
      </c>
      <c r="E694" s="68" t="s">
        <v>17</v>
      </c>
      <c r="F694" s="68" t="s">
        <v>17</v>
      </c>
      <c r="G694" s="94">
        <v>237.88799999999998</v>
      </c>
      <c r="H694" s="104" t="s">
        <v>181</v>
      </c>
      <c r="I694" s="34">
        <v>5.9471999999999996</v>
      </c>
      <c r="J694" s="34">
        <v>40</v>
      </c>
      <c r="K694" s="104" t="s">
        <v>674</v>
      </c>
    </row>
    <row r="695" spans="1:11" s="33" customFormat="1" x14ac:dyDescent="0.25">
      <c r="A695" s="104" t="s">
        <v>675</v>
      </c>
      <c r="B695" s="68" t="s">
        <v>17</v>
      </c>
      <c r="C695" s="68" t="s">
        <v>17</v>
      </c>
      <c r="D695" s="68" t="s">
        <v>17</v>
      </c>
      <c r="E695" s="68" t="s">
        <v>17</v>
      </c>
      <c r="F695" s="68" t="s">
        <v>17</v>
      </c>
      <c r="G695" s="94">
        <v>217.78788</v>
      </c>
      <c r="H695" s="104" t="s">
        <v>69</v>
      </c>
      <c r="I695" s="34">
        <v>7.2595960000000002</v>
      </c>
      <c r="J695" s="34">
        <v>30</v>
      </c>
      <c r="K695" s="104" t="s">
        <v>676</v>
      </c>
    </row>
    <row r="696" spans="1:11" s="33" customFormat="1" x14ac:dyDescent="0.25">
      <c r="A696" s="104" t="s">
        <v>675</v>
      </c>
      <c r="B696" s="68" t="s">
        <v>17</v>
      </c>
      <c r="C696" s="68" t="s">
        <v>17</v>
      </c>
      <c r="D696" s="68" t="s">
        <v>17</v>
      </c>
      <c r="E696" s="68" t="s">
        <v>17</v>
      </c>
      <c r="F696" s="68" t="s">
        <v>17</v>
      </c>
      <c r="G696" s="94">
        <v>217.78788</v>
      </c>
      <c r="H696" s="104" t="s">
        <v>69</v>
      </c>
      <c r="I696" s="34">
        <v>7.2595960000000002</v>
      </c>
      <c r="J696" s="34">
        <v>30</v>
      </c>
      <c r="K696" s="104" t="s">
        <v>674</v>
      </c>
    </row>
    <row r="697" spans="1:11" s="33" customFormat="1" x14ac:dyDescent="0.25">
      <c r="A697" s="104" t="s">
        <v>675</v>
      </c>
      <c r="B697" s="68" t="s">
        <v>17</v>
      </c>
      <c r="C697" s="68" t="s">
        <v>17</v>
      </c>
      <c r="D697" s="68" t="s">
        <v>17</v>
      </c>
      <c r="E697" s="68" t="s">
        <v>17</v>
      </c>
      <c r="F697" s="68" t="s">
        <v>17</v>
      </c>
      <c r="G697" s="94">
        <v>508.17578000000003</v>
      </c>
      <c r="H697" s="104" t="s">
        <v>69</v>
      </c>
      <c r="I697" s="34">
        <v>7.2596540000000003</v>
      </c>
      <c r="J697" s="34">
        <v>70</v>
      </c>
      <c r="K697" s="104" t="s">
        <v>670</v>
      </c>
    </row>
    <row r="698" spans="1:11" s="33" customFormat="1" x14ac:dyDescent="0.25">
      <c r="A698" s="104" t="s">
        <v>675</v>
      </c>
      <c r="B698" s="68" t="s">
        <v>17</v>
      </c>
      <c r="C698" s="68" t="s">
        <v>17</v>
      </c>
      <c r="D698" s="68" t="s">
        <v>17</v>
      </c>
      <c r="E698" s="68" t="s">
        <v>17</v>
      </c>
      <c r="F698" s="68" t="s">
        <v>17</v>
      </c>
      <c r="G698" s="94">
        <v>725.97579999999994</v>
      </c>
      <c r="H698" s="104" t="s">
        <v>69</v>
      </c>
      <c r="I698" s="34">
        <v>7.2597579999999997</v>
      </c>
      <c r="J698" s="34">
        <v>100</v>
      </c>
      <c r="K698" s="104" t="s">
        <v>672</v>
      </c>
    </row>
    <row r="699" spans="1:11" s="33" customFormat="1" x14ac:dyDescent="0.25">
      <c r="A699" s="104" t="s">
        <v>675</v>
      </c>
      <c r="B699" s="68" t="s">
        <v>17</v>
      </c>
      <c r="C699" s="68" t="s">
        <v>17</v>
      </c>
      <c r="D699" s="68" t="s">
        <v>17</v>
      </c>
      <c r="E699" s="68" t="s">
        <v>17</v>
      </c>
      <c r="F699" s="68" t="s">
        <v>17</v>
      </c>
      <c r="G699" s="94">
        <v>145.19999999999999</v>
      </c>
      <c r="H699" s="104" t="s">
        <v>69</v>
      </c>
      <c r="I699" s="34">
        <v>7.26</v>
      </c>
      <c r="J699" s="34">
        <v>20</v>
      </c>
      <c r="K699" s="104" t="s">
        <v>673</v>
      </c>
    </row>
    <row r="700" spans="1:11" s="33" customFormat="1" x14ac:dyDescent="0.25">
      <c r="A700" s="104" t="s">
        <v>677</v>
      </c>
      <c r="B700" s="68" t="s">
        <v>17</v>
      </c>
      <c r="C700" s="68" t="s">
        <v>17</v>
      </c>
      <c r="D700" s="68" t="s">
        <v>17</v>
      </c>
      <c r="E700" s="68" t="s">
        <v>17</v>
      </c>
      <c r="F700" s="68" t="s">
        <v>17</v>
      </c>
      <c r="G700" s="94">
        <v>478.24</v>
      </c>
      <c r="H700" s="104" t="s">
        <v>152</v>
      </c>
      <c r="I700" s="34">
        <v>4.7823999999999998E-2</v>
      </c>
      <c r="J700" s="34">
        <v>10000</v>
      </c>
      <c r="K700" s="104" t="s">
        <v>672</v>
      </c>
    </row>
    <row r="701" spans="1:11" s="33" customFormat="1" x14ac:dyDescent="0.25">
      <c r="A701" s="104" t="s">
        <v>677</v>
      </c>
      <c r="B701" s="68" t="s">
        <v>17</v>
      </c>
      <c r="C701" s="68" t="s">
        <v>17</v>
      </c>
      <c r="D701" s="68" t="s">
        <v>17</v>
      </c>
      <c r="E701" s="68" t="s">
        <v>17</v>
      </c>
      <c r="F701" s="68" t="s">
        <v>17</v>
      </c>
      <c r="G701" s="94">
        <v>478.24</v>
      </c>
      <c r="H701" s="104" t="s">
        <v>152</v>
      </c>
      <c r="I701" s="34">
        <v>4.7823999999999998E-2</v>
      </c>
      <c r="J701" s="34">
        <v>10000</v>
      </c>
      <c r="K701" s="104" t="s">
        <v>672</v>
      </c>
    </row>
    <row r="702" spans="1:11" s="33" customFormat="1" x14ac:dyDescent="0.25">
      <c r="A702" s="104" t="s">
        <v>677</v>
      </c>
      <c r="B702" s="68" t="s">
        <v>17</v>
      </c>
      <c r="C702" s="68" t="s">
        <v>17</v>
      </c>
      <c r="D702" s="68" t="s">
        <v>17</v>
      </c>
      <c r="E702" s="68" t="s">
        <v>17</v>
      </c>
      <c r="F702" s="68" t="s">
        <v>17</v>
      </c>
      <c r="G702" s="94">
        <v>478.24</v>
      </c>
      <c r="H702" s="104" t="s">
        <v>152</v>
      </c>
      <c r="I702" s="34">
        <v>4.7823999999999998E-2</v>
      </c>
      <c r="J702" s="34">
        <v>10000</v>
      </c>
      <c r="K702" s="104" t="s">
        <v>676</v>
      </c>
    </row>
    <row r="703" spans="1:11" s="33" customFormat="1" x14ac:dyDescent="0.25">
      <c r="A703" s="104" t="s">
        <v>677</v>
      </c>
      <c r="B703" s="68" t="s">
        <v>17</v>
      </c>
      <c r="C703" s="68" t="s">
        <v>17</v>
      </c>
      <c r="D703" s="68" t="s">
        <v>17</v>
      </c>
      <c r="E703" s="68" t="s">
        <v>17</v>
      </c>
      <c r="F703" s="68" t="s">
        <v>17</v>
      </c>
      <c r="G703" s="94">
        <v>478.24</v>
      </c>
      <c r="H703" s="104" t="s">
        <v>152</v>
      </c>
      <c r="I703" s="34">
        <v>4.7823999999999998E-2</v>
      </c>
      <c r="J703" s="34">
        <v>10000</v>
      </c>
      <c r="K703" s="104" t="s">
        <v>673</v>
      </c>
    </row>
    <row r="704" spans="1:11" s="33" customFormat="1" x14ac:dyDescent="0.25">
      <c r="A704" s="104" t="s">
        <v>677</v>
      </c>
      <c r="B704" s="68" t="s">
        <v>17</v>
      </c>
      <c r="C704" s="68" t="s">
        <v>17</v>
      </c>
      <c r="D704" s="68" t="s">
        <v>17</v>
      </c>
      <c r="E704" s="68" t="s">
        <v>17</v>
      </c>
      <c r="F704" s="68" t="s">
        <v>17</v>
      </c>
      <c r="G704" s="94">
        <v>478.24</v>
      </c>
      <c r="H704" s="104" t="s">
        <v>152</v>
      </c>
      <c r="I704" s="34">
        <v>4.7823999999999998E-2</v>
      </c>
      <c r="J704" s="34">
        <v>10000</v>
      </c>
      <c r="K704" s="104" t="s">
        <v>674</v>
      </c>
    </row>
    <row r="705" spans="1:11" s="33" customFormat="1" x14ac:dyDescent="0.25">
      <c r="A705" s="104" t="s">
        <v>678</v>
      </c>
      <c r="B705" s="68" t="s">
        <v>17</v>
      </c>
      <c r="C705" s="68" t="s">
        <v>17</v>
      </c>
      <c r="D705" s="68" t="s">
        <v>17</v>
      </c>
      <c r="E705" s="68" t="s">
        <v>17</v>
      </c>
      <c r="F705" s="68" t="s">
        <v>17</v>
      </c>
      <c r="G705" s="94">
        <v>216.2028</v>
      </c>
      <c r="H705" s="104" t="s">
        <v>190</v>
      </c>
      <c r="I705" s="34">
        <v>0.54050699999999996</v>
      </c>
      <c r="J705" s="34">
        <v>400</v>
      </c>
      <c r="K705" s="104" t="s">
        <v>672</v>
      </c>
    </row>
    <row r="706" spans="1:11" s="33" customFormat="1" x14ac:dyDescent="0.25">
      <c r="A706" s="104" t="s">
        <v>678</v>
      </c>
      <c r="B706" s="68" t="s">
        <v>17</v>
      </c>
      <c r="C706" s="68" t="s">
        <v>17</v>
      </c>
      <c r="D706" s="68" t="s">
        <v>17</v>
      </c>
      <c r="E706" s="68" t="s">
        <v>17</v>
      </c>
      <c r="F706" s="68" t="s">
        <v>17</v>
      </c>
      <c r="G706" s="94">
        <v>54.050699999999999</v>
      </c>
      <c r="H706" s="104" t="s">
        <v>190</v>
      </c>
      <c r="I706" s="34">
        <v>0.54050699999999996</v>
      </c>
      <c r="J706" s="34">
        <v>100</v>
      </c>
      <c r="K706" s="104" t="s">
        <v>673</v>
      </c>
    </row>
    <row r="707" spans="1:11" s="33" customFormat="1" x14ac:dyDescent="0.25">
      <c r="A707" s="104" t="s">
        <v>678</v>
      </c>
      <c r="B707" s="68" t="s">
        <v>17</v>
      </c>
      <c r="C707" s="68" t="s">
        <v>17</v>
      </c>
      <c r="D707" s="68" t="s">
        <v>17</v>
      </c>
      <c r="E707" s="68" t="s">
        <v>17</v>
      </c>
      <c r="F707" s="68" t="s">
        <v>17</v>
      </c>
      <c r="G707" s="94">
        <v>162.15209999999999</v>
      </c>
      <c r="H707" s="104" t="s">
        <v>190</v>
      </c>
      <c r="I707" s="34">
        <v>0.54050699999999996</v>
      </c>
      <c r="J707" s="34">
        <v>300</v>
      </c>
      <c r="K707" s="104" t="s">
        <v>670</v>
      </c>
    </row>
    <row r="708" spans="1:11" s="33" customFormat="1" x14ac:dyDescent="0.25">
      <c r="A708" s="104" t="s">
        <v>678</v>
      </c>
      <c r="B708" s="68" t="s">
        <v>17</v>
      </c>
      <c r="C708" s="68" t="s">
        <v>17</v>
      </c>
      <c r="D708" s="68" t="s">
        <v>17</v>
      </c>
      <c r="E708" s="68" t="s">
        <v>17</v>
      </c>
      <c r="F708" s="68" t="s">
        <v>17</v>
      </c>
      <c r="G708" s="94">
        <v>162.15209999999999</v>
      </c>
      <c r="H708" s="104" t="s">
        <v>190</v>
      </c>
      <c r="I708" s="34">
        <v>0.54050699999999996</v>
      </c>
      <c r="J708" s="34">
        <v>300</v>
      </c>
      <c r="K708" s="104" t="s">
        <v>676</v>
      </c>
    </row>
    <row r="709" spans="1:11" s="33" customFormat="1" x14ac:dyDescent="0.25">
      <c r="A709" s="104" t="s">
        <v>678</v>
      </c>
      <c r="B709" s="68" t="s">
        <v>17</v>
      </c>
      <c r="C709" s="68" t="s">
        <v>17</v>
      </c>
      <c r="D709" s="68" t="s">
        <v>17</v>
      </c>
      <c r="E709" s="68" t="s">
        <v>17</v>
      </c>
      <c r="F709" s="68" t="s">
        <v>17</v>
      </c>
      <c r="G709" s="94">
        <v>108.1014</v>
      </c>
      <c r="H709" s="104" t="s">
        <v>190</v>
      </c>
      <c r="I709" s="34">
        <v>0.54050699999999996</v>
      </c>
      <c r="J709" s="34">
        <v>200</v>
      </c>
      <c r="K709" s="104" t="s">
        <v>674</v>
      </c>
    </row>
    <row r="710" spans="1:11" s="33" customFormat="1" x14ac:dyDescent="0.25">
      <c r="A710" s="104" t="s">
        <v>259</v>
      </c>
      <c r="B710" s="68" t="s">
        <v>17</v>
      </c>
      <c r="C710" s="68" t="s">
        <v>17</v>
      </c>
      <c r="D710" s="68" t="s">
        <v>17</v>
      </c>
      <c r="E710" s="68" t="s">
        <v>17</v>
      </c>
      <c r="F710" s="68" t="s">
        <v>17</v>
      </c>
      <c r="G710" s="94">
        <v>55.776000000000003</v>
      </c>
      <c r="H710" s="104" t="s">
        <v>190</v>
      </c>
      <c r="I710" s="34">
        <v>2.7888000000000002</v>
      </c>
      <c r="J710" s="34">
        <v>20</v>
      </c>
      <c r="K710" s="104" t="s">
        <v>672</v>
      </c>
    </row>
    <row r="711" spans="1:11" s="33" customFormat="1" x14ac:dyDescent="0.25">
      <c r="A711" s="104" t="s">
        <v>259</v>
      </c>
      <c r="B711" s="68" t="s">
        <v>17</v>
      </c>
      <c r="C711" s="68" t="s">
        <v>17</v>
      </c>
      <c r="D711" s="68" t="s">
        <v>17</v>
      </c>
      <c r="E711" s="68" t="s">
        <v>17</v>
      </c>
      <c r="F711" s="68" t="s">
        <v>17</v>
      </c>
      <c r="G711" s="94">
        <v>55.776000000000003</v>
      </c>
      <c r="H711" s="104" t="s">
        <v>190</v>
      </c>
      <c r="I711" s="34">
        <v>2.7888000000000002</v>
      </c>
      <c r="J711" s="34">
        <v>20</v>
      </c>
      <c r="K711" s="104" t="s">
        <v>673</v>
      </c>
    </row>
    <row r="712" spans="1:11" s="33" customFormat="1" x14ac:dyDescent="0.25">
      <c r="A712" s="104" t="s">
        <v>259</v>
      </c>
      <c r="B712" s="68" t="s">
        <v>17</v>
      </c>
      <c r="C712" s="68" t="s">
        <v>17</v>
      </c>
      <c r="D712" s="68" t="s">
        <v>17</v>
      </c>
      <c r="E712" s="68" t="s">
        <v>17</v>
      </c>
      <c r="F712" s="68" t="s">
        <v>17</v>
      </c>
      <c r="G712" s="94">
        <v>83.664000000000001</v>
      </c>
      <c r="H712" s="104" t="s">
        <v>190</v>
      </c>
      <c r="I712" s="34">
        <v>2.7888000000000002</v>
      </c>
      <c r="J712" s="34">
        <v>30</v>
      </c>
      <c r="K712" s="104" t="s">
        <v>670</v>
      </c>
    </row>
    <row r="713" spans="1:11" s="33" customFormat="1" x14ac:dyDescent="0.25">
      <c r="A713" s="104" t="s">
        <v>259</v>
      </c>
      <c r="B713" s="68" t="s">
        <v>17</v>
      </c>
      <c r="C713" s="68" t="s">
        <v>17</v>
      </c>
      <c r="D713" s="68" t="s">
        <v>17</v>
      </c>
      <c r="E713" s="68" t="s">
        <v>17</v>
      </c>
      <c r="F713" s="68" t="s">
        <v>17</v>
      </c>
      <c r="G713" s="94">
        <v>55.776000000000003</v>
      </c>
      <c r="H713" s="104" t="s">
        <v>190</v>
      </c>
      <c r="I713" s="34">
        <v>2.7888000000000002</v>
      </c>
      <c r="J713" s="34">
        <v>20</v>
      </c>
      <c r="K713" s="104" t="s">
        <v>676</v>
      </c>
    </row>
    <row r="714" spans="1:11" s="33" customFormat="1" x14ac:dyDescent="0.25">
      <c r="A714" s="104" t="s">
        <v>259</v>
      </c>
      <c r="B714" s="68" t="s">
        <v>17</v>
      </c>
      <c r="C714" s="68" t="s">
        <v>17</v>
      </c>
      <c r="D714" s="68" t="s">
        <v>17</v>
      </c>
      <c r="E714" s="68" t="s">
        <v>17</v>
      </c>
      <c r="F714" s="68" t="s">
        <v>17</v>
      </c>
      <c r="G714" s="94">
        <v>27.888000000000002</v>
      </c>
      <c r="H714" s="104" t="s">
        <v>190</v>
      </c>
      <c r="I714" s="34">
        <v>2.7888000000000002</v>
      </c>
      <c r="J714" s="34">
        <v>10</v>
      </c>
      <c r="K714" s="104" t="s">
        <v>674</v>
      </c>
    </row>
    <row r="715" spans="1:11" s="33" customFormat="1" x14ac:dyDescent="0.25">
      <c r="A715" s="104" t="s">
        <v>679</v>
      </c>
      <c r="B715" s="68" t="s">
        <v>17</v>
      </c>
      <c r="C715" s="68" t="s">
        <v>17</v>
      </c>
      <c r="D715" s="68" t="s">
        <v>17</v>
      </c>
      <c r="E715" s="68" t="s">
        <v>17</v>
      </c>
      <c r="F715" s="68" t="s">
        <v>17</v>
      </c>
      <c r="G715" s="94">
        <v>224.00000000000003</v>
      </c>
      <c r="H715" s="104" t="s">
        <v>190</v>
      </c>
      <c r="I715" s="34">
        <v>4.4800000000000004</v>
      </c>
      <c r="J715" s="34">
        <v>50</v>
      </c>
      <c r="K715" s="104" t="s">
        <v>672</v>
      </c>
    </row>
    <row r="716" spans="1:11" s="33" customFormat="1" x14ac:dyDescent="0.25">
      <c r="A716" s="104" t="s">
        <v>679</v>
      </c>
      <c r="B716" s="68" t="s">
        <v>17</v>
      </c>
      <c r="C716" s="68" t="s">
        <v>17</v>
      </c>
      <c r="D716" s="68" t="s">
        <v>17</v>
      </c>
      <c r="E716" s="68" t="s">
        <v>17</v>
      </c>
      <c r="F716" s="68" t="s">
        <v>17</v>
      </c>
      <c r="G716" s="94">
        <v>134.4</v>
      </c>
      <c r="H716" s="104" t="s">
        <v>190</v>
      </c>
      <c r="I716" s="34">
        <v>4.4800000000000004</v>
      </c>
      <c r="J716" s="34">
        <v>30</v>
      </c>
      <c r="K716" s="104" t="s">
        <v>673</v>
      </c>
    </row>
    <row r="717" spans="1:11" s="33" customFormat="1" x14ac:dyDescent="0.25">
      <c r="A717" s="104" t="s">
        <v>679</v>
      </c>
      <c r="B717" s="68" t="s">
        <v>17</v>
      </c>
      <c r="C717" s="68" t="s">
        <v>17</v>
      </c>
      <c r="D717" s="68" t="s">
        <v>17</v>
      </c>
      <c r="E717" s="68" t="s">
        <v>17</v>
      </c>
      <c r="F717" s="68" t="s">
        <v>17</v>
      </c>
      <c r="G717" s="94">
        <v>268.8</v>
      </c>
      <c r="H717" s="104" t="s">
        <v>190</v>
      </c>
      <c r="I717" s="34">
        <v>4.4800000000000004</v>
      </c>
      <c r="J717" s="34">
        <v>60</v>
      </c>
      <c r="K717" s="104" t="s">
        <v>670</v>
      </c>
    </row>
    <row r="718" spans="1:11" s="33" customFormat="1" x14ac:dyDescent="0.25">
      <c r="A718" s="104" t="s">
        <v>679</v>
      </c>
      <c r="B718" s="68" t="s">
        <v>17</v>
      </c>
      <c r="C718" s="68" t="s">
        <v>17</v>
      </c>
      <c r="D718" s="68" t="s">
        <v>17</v>
      </c>
      <c r="E718" s="68" t="s">
        <v>17</v>
      </c>
      <c r="F718" s="68" t="s">
        <v>17</v>
      </c>
      <c r="G718" s="94">
        <v>179.20000000000002</v>
      </c>
      <c r="H718" s="104" t="s">
        <v>190</v>
      </c>
      <c r="I718" s="34">
        <v>4.4800000000000004</v>
      </c>
      <c r="J718" s="34">
        <v>40</v>
      </c>
      <c r="K718" s="104" t="s">
        <v>676</v>
      </c>
    </row>
    <row r="719" spans="1:11" s="33" customFormat="1" x14ac:dyDescent="0.25">
      <c r="A719" s="104" t="s">
        <v>679</v>
      </c>
      <c r="B719" s="68" t="s">
        <v>17</v>
      </c>
      <c r="C719" s="68" t="s">
        <v>17</v>
      </c>
      <c r="D719" s="68" t="s">
        <v>17</v>
      </c>
      <c r="E719" s="68" t="s">
        <v>17</v>
      </c>
      <c r="F719" s="68" t="s">
        <v>17</v>
      </c>
      <c r="G719" s="94">
        <v>89.600000000000009</v>
      </c>
      <c r="H719" s="104" t="s">
        <v>190</v>
      </c>
      <c r="I719" s="34">
        <v>4.4800000000000004</v>
      </c>
      <c r="J719" s="34">
        <v>20</v>
      </c>
      <c r="K719" s="104" t="s">
        <v>674</v>
      </c>
    </row>
    <row r="720" spans="1:11" s="33" customFormat="1" x14ac:dyDescent="0.25">
      <c r="A720" s="104" t="s">
        <v>680</v>
      </c>
      <c r="B720" s="68" t="s">
        <v>17</v>
      </c>
      <c r="C720" s="68" t="s">
        <v>17</v>
      </c>
      <c r="D720" s="68" t="s">
        <v>17</v>
      </c>
      <c r="E720" s="68" t="s">
        <v>17</v>
      </c>
      <c r="F720" s="68" t="s">
        <v>17</v>
      </c>
      <c r="G720" s="94">
        <v>537.6</v>
      </c>
      <c r="H720" s="104" t="s">
        <v>190</v>
      </c>
      <c r="I720" s="34">
        <v>53.76</v>
      </c>
      <c r="J720" s="34">
        <v>10</v>
      </c>
      <c r="K720" s="104" t="s">
        <v>672</v>
      </c>
    </row>
    <row r="721" spans="1:11" s="33" customFormat="1" x14ac:dyDescent="0.25">
      <c r="A721" s="104" t="s">
        <v>681</v>
      </c>
      <c r="B721" s="68" t="s">
        <v>17</v>
      </c>
      <c r="C721" s="68" t="s">
        <v>17</v>
      </c>
      <c r="D721" s="68" t="s">
        <v>17</v>
      </c>
      <c r="E721" s="68" t="s">
        <v>17</v>
      </c>
      <c r="F721" s="68" t="s">
        <v>17</v>
      </c>
      <c r="G721" s="94">
        <v>806.4</v>
      </c>
      <c r="H721" s="104" t="s">
        <v>190</v>
      </c>
      <c r="I721" s="34">
        <v>53.76</v>
      </c>
      <c r="J721" s="34">
        <v>15</v>
      </c>
      <c r="K721" s="104" t="s">
        <v>670</v>
      </c>
    </row>
    <row r="722" spans="1:11" s="33" customFormat="1" x14ac:dyDescent="0.25">
      <c r="A722" s="104" t="s">
        <v>680</v>
      </c>
      <c r="B722" s="68" t="s">
        <v>17</v>
      </c>
      <c r="C722" s="68" t="s">
        <v>17</v>
      </c>
      <c r="D722" s="68" t="s">
        <v>17</v>
      </c>
      <c r="E722" s="68" t="s">
        <v>17</v>
      </c>
      <c r="F722" s="68" t="s">
        <v>17</v>
      </c>
      <c r="G722" s="94">
        <v>268.8</v>
      </c>
      <c r="H722" s="104" t="s">
        <v>190</v>
      </c>
      <c r="I722" s="34">
        <v>53.76</v>
      </c>
      <c r="J722" s="34">
        <v>5</v>
      </c>
      <c r="K722" s="104" t="s">
        <v>676</v>
      </c>
    </row>
    <row r="723" spans="1:11" s="33" customFormat="1" x14ac:dyDescent="0.25">
      <c r="A723" s="104" t="s">
        <v>680</v>
      </c>
      <c r="B723" s="68" t="s">
        <v>17</v>
      </c>
      <c r="C723" s="68" t="s">
        <v>17</v>
      </c>
      <c r="D723" s="68" t="s">
        <v>17</v>
      </c>
      <c r="E723" s="68" t="s">
        <v>17</v>
      </c>
      <c r="F723" s="68" t="s">
        <v>17</v>
      </c>
      <c r="G723" s="94">
        <v>268.8</v>
      </c>
      <c r="H723" s="104" t="s">
        <v>190</v>
      </c>
      <c r="I723" s="34">
        <v>53.76</v>
      </c>
      <c r="J723" s="34">
        <v>5</v>
      </c>
      <c r="K723" s="104" t="s">
        <v>674</v>
      </c>
    </row>
    <row r="724" spans="1:11" s="33" customFormat="1" x14ac:dyDescent="0.25">
      <c r="A724" s="104" t="s">
        <v>680</v>
      </c>
      <c r="B724" s="68" t="s">
        <v>17</v>
      </c>
      <c r="C724" s="68" t="s">
        <v>17</v>
      </c>
      <c r="D724" s="68" t="s">
        <v>17</v>
      </c>
      <c r="E724" s="68" t="s">
        <v>17</v>
      </c>
      <c r="F724" s="68" t="s">
        <v>17</v>
      </c>
      <c r="G724" s="94">
        <v>806.4</v>
      </c>
      <c r="H724" s="104" t="s">
        <v>190</v>
      </c>
      <c r="I724" s="34">
        <v>100.8</v>
      </c>
      <c r="J724" s="34">
        <v>8</v>
      </c>
      <c r="K724" s="104" t="s">
        <v>672</v>
      </c>
    </row>
    <row r="725" spans="1:11" s="33" customFormat="1" x14ac:dyDescent="0.25">
      <c r="A725" s="104" t="s">
        <v>682</v>
      </c>
      <c r="B725" s="68" t="s">
        <v>17</v>
      </c>
      <c r="C725" s="68" t="s">
        <v>17</v>
      </c>
      <c r="D725" s="68" t="s">
        <v>17</v>
      </c>
      <c r="E725" s="68" t="s">
        <v>17</v>
      </c>
      <c r="F725" s="68" t="s">
        <v>17</v>
      </c>
      <c r="G725" s="94">
        <v>3811.5</v>
      </c>
      <c r="H725" s="104" t="s">
        <v>190</v>
      </c>
      <c r="I725" s="34">
        <v>2.5409999999999999</v>
      </c>
      <c r="J725" s="34">
        <v>1500</v>
      </c>
      <c r="K725" s="104" t="s">
        <v>188</v>
      </c>
    </row>
    <row r="726" spans="1:11" s="33" customFormat="1" x14ac:dyDescent="0.25">
      <c r="A726" s="104" t="s">
        <v>679</v>
      </c>
      <c r="B726" s="68" t="s">
        <v>17</v>
      </c>
      <c r="C726" s="68" t="s">
        <v>17</v>
      </c>
      <c r="D726" s="68" t="s">
        <v>17</v>
      </c>
      <c r="E726" s="68" t="s">
        <v>17</v>
      </c>
      <c r="F726" s="68" t="s">
        <v>17</v>
      </c>
      <c r="G726" s="94">
        <v>179.20000000000002</v>
      </c>
      <c r="H726" s="104" t="s">
        <v>190</v>
      </c>
      <c r="I726" s="34">
        <v>4.4800000000000004</v>
      </c>
      <c r="J726" s="34">
        <v>40</v>
      </c>
      <c r="K726" s="104" t="s">
        <v>672</v>
      </c>
    </row>
    <row r="727" spans="1:11" s="33" customFormat="1" x14ac:dyDescent="0.25">
      <c r="A727" s="104" t="s">
        <v>679</v>
      </c>
      <c r="B727" s="68" t="s">
        <v>17</v>
      </c>
      <c r="C727" s="68" t="s">
        <v>17</v>
      </c>
      <c r="D727" s="68" t="s">
        <v>17</v>
      </c>
      <c r="E727" s="68" t="s">
        <v>17</v>
      </c>
      <c r="F727" s="68" t="s">
        <v>17</v>
      </c>
      <c r="G727" s="94">
        <v>179.20000000000002</v>
      </c>
      <c r="H727" s="104" t="s">
        <v>190</v>
      </c>
      <c r="I727" s="34">
        <v>4.4800000000000004</v>
      </c>
      <c r="J727" s="34">
        <v>40</v>
      </c>
      <c r="K727" s="104" t="s">
        <v>672</v>
      </c>
    </row>
    <row r="728" spans="1:11" s="33" customFormat="1" x14ac:dyDescent="0.25">
      <c r="A728" s="104" t="s">
        <v>679</v>
      </c>
      <c r="B728" s="68" t="s">
        <v>17</v>
      </c>
      <c r="C728" s="68" t="s">
        <v>17</v>
      </c>
      <c r="D728" s="68" t="s">
        <v>17</v>
      </c>
      <c r="E728" s="68" t="s">
        <v>17</v>
      </c>
      <c r="F728" s="68" t="s">
        <v>17</v>
      </c>
      <c r="G728" s="94">
        <v>179.20000000000002</v>
      </c>
      <c r="H728" s="104" t="s">
        <v>190</v>
      </c>
      <c r="I728" s="34">
        <v>4.4800000000000004</v>
      </c>
      <c r="J728" s="34">
        <v>40</v>
      </c>
      <c r="K728" s="104" t="s">
        <v>672</v>
      </c>
    </row>
    <row r="729" spans="1:11" s="33" customFormat="1" x14ac:dyDescent="0.25">
      <c r="A729" s="104" t="s">
        <v>679</v>
      </c>
      <c r="B729" s="68" t="s">
        <v>17</v>
      </c>
      <c r="C729" s="68" t="s">
        <v>17</v>
      </c>
      <c r="D729" s="68" t="s">
        <v>17</v>
      </c>
      <c r="E729" s="68" t="s">
        <v>17</v>
      </c>
      <c r="F729" s="68" t="s">
        <v>17</v>
      </c>
      <c r="G729" s="94">
        <v>179.20000000000002</v>
      </c>
      <c r="H729" s="104" t="s">
        <v>190</v>
      </c>
      <c r="I729" s="34">
        <v>4.4800000000000004</v>
      </c>
      <c r="J729" s="34">
        <v>40</v>
      </c>
      <c r="K729" s="104" t="s">
        <v>670</v>
      </c>
    </row>
    <row r="730" spans="1:11" s="33" customFormat="1" x14ac:dyDescent="0.25">
      <c r="A730" s="104" t="s">
        <v>679</v>
      </c>
      <c r="B730" s="68" t="s">
        <v>17</v>
      </c>
      <c r="C730" s="68" t="s">
        <v>17</v>
      </c>
      <c r="D730" s="68" t="s">
        <v>17</v>
      </c>
      <c r="E730" s="68" t="s">
        <v>17</v>
      </c>
      <c r="F730" s="68" t="s">
        <v>17</v>
      </c>
      <c r="G730" s="94">
        <v>179.20000000000002</v>
      </c>
      <c r="H730" s="104" t="s">
        <v>190</v>
      </c>
      <c r="I730" s="34">
        <v>4.4800000000000004</v>
      </c>
      <c r="J730" s="34">
        <v>40</v>
      </c>
      <c r="K730" s="104" t="s">
        <v>673</v>
      </c>
    </row>
    <row r="731" spans="1:11" s="33" customFormat="1" x14ac:dyDescent="0.25">
      <c r="A731" s="104" t="s">
        <v>683</v>
      </c>
      <c r="B731" s="68" t="s">
        <v>17</v>
      </c>
      <c r="C731" s="68" t="s">
        <v>17</v>
      </c>
      <c r="D731" s="68" t="s">
        <v>17</v>
      </c>
      <c r="E731" s="68" t="s">
        <v>17</v>
      </c>
      <c r="F731" s="68" t="s">
        <v>17</v>
      </c>
      <c r="G731" s="94">
        <v>1484</v>
      </c>
      <c r="H731" s="104" t="s">
        <v>190</v>
      </c>
      <c r="I731" s="34">
        <v>11.872</v>
      </c>
      <c r="J731" s="34">
        <v>125</v>
      </c>
      <c r="K731" s="104" t="s">
        <v>188</v>
      </c>
    </row>
    <row r="732" spans="1:11" s="33" customFormat="1" x14ac:dyDescent="0.25">
      <c r="A732" s="104" t="s">
        <v>684</v>
      </c>
      <c r="B732" s="68" t="s">
        <v>17</v>
      </c>
      <c r="C732" s="68" t="s">
        <v>17</v>
      </c>
      <c r="D732" s="68" t="s">
        <v>17</v>
      </c>
      <c r="E732" s="68" t="s">
        <v>17</v>
      </c>
      <c r="F732" s="68" t="s">
        <v>17</v>
      </c>
      <c r="G732" s="94">
        <v>1495.8720000000001</v>
      </c>
      <c r="H732" s="104" t="s">
        <v>190</v>
      </c>
      <c r="I732" s="34">
        <v>11.872</v>
      </c>
      <c r="J732" s="34">
        <v>126</v>
      </c>
      <c r="K732" s="104" t="s">
        <v>188</v>
      </c>
    </row>
    <row r="733" spans="1:11" s="33" customFormat="1" x14ac:dyDescent="0.25">
      <c r="A733" s="104" t="s">
        <v>685</v>
      </c>
      <c r="B733" s="68" t="s">
        <v>17</v>
      </c>
      <c r="C733" s="68" t="s">
        <v>17</v>
      </c>
      <c r="D733" s="68" t="s">
        <v>17</v>
      </c>
      <c r="E733" s="68" t="s">
        <v>17</v>
      </c>
      <c r="F733" s="68" t="s">
        <v>17</v>
      </c>
      <c r="G733" s="94">
        <v>1652.5152</v>
      </c>
      <c r="H733" s="104" t="s">
        <v>190</v>
      </c>
      <c r="I733" s="34">
        <v>13.1152</v>
      </c>
      <c r="J733" s="34">
        <v>126</v>
      </c>
      <c r="K733" s="104" t="s">
        <v>188</v>
      </c>
    </row>
    <row r="734" spans="1:11" s="33" customFormat="1" x14ac:dyDescent="0.25">
      <c r="A734" s="106" t="s">
        <v>686</v>
      </c>
      <c r="B734" s="68" t="s">
        <v>17</v>
      </c>
      <c r="C734" s="68" t="s">
        <v>17</v>
      </c>
      <c r="D734" s="68" t="s">
        <v>17</v>
      </c>
      <c r="E734" s="68" t="s">
        <v>17</v>
      </c>
      <c r="F734" s="68" t="s">
        <v>17</v>
      </c>
      <c r="G734" s="34">
        <v>132.02000000000001</v>
      </c>
      <c r="H734" s="106" t="s">
        <v>229</v>
      </c>
      <c r="I734" s="34">
        <v>0.1148</v>
      </c>
      <c r="J734" s="34">
        <v>1150</v>
      </c>
      <c r="K734" s="104" t="s">
        <v>672</v>
      </c>
    </row>
    <row r="735" spans="1:11" s="33" customFormat="1" x14ac:dyDescent="0.25">
      <c r="A735" s="104" t="s">
        <v>686</v>
      </c>
      <c r="B735" s="68" t="s">
        <v>17</v>
      </c>
      <c r="C735" s="68" t="s">
        <v>17</v>
      </c>
      <c r="D735" s="68" t="s">
        <v>17</v>
      </c>
      <c r="E735" s="68" t="s">
        <v>17</v>
      </c>
      <c r="F735" s="68" t="s">
        <v>17</v>
      </c>
      <c r="G735" s="94">
        <v>287</v>
      </c>
      <c r="H735" s="104" t="s">
        <v>229</v>
      </c>
      <c r="I735" s="34">
        <v>0.1148</v>
      </c>
      <c r="J735" s="34">
        <v>2500</v>
      </c>
      <c r="K735" s="104" t="s">
        <v>672</v>
      </c>
    </row>
    <row r="736" spans="1:11" s="33" customFormat="1" x14ac:dyDescent="0.25">
      <c r="A736" s="104" t="s">
        <v>686</v>
      </c>
      <c r="B736" s="68" t="s">
        <v>17</v>
      </c>
      <c r="C736" s="68" t="s">
        <v>17</v>
      </c>
      <c r="D736" s="68" t="s">
        <v>17</v>
      </c>
      <c r="E736" s="68" t="s">
        <v>17</v>
      </c>
      <c r="F736" s="68" t="s">
        <v>17</v>
      </c>
      <c r="G736" s="94">
        <v>287</v>
      </c>
      <c r="H736" s="104" t="s">
        <v>229</v>
      </c>
      <c r="I736" s="34">
        <v>0.1148</v>
      </c>
      <c r="J736" s="34">
        <v>2500</v>
      </c>
      <c r="K736" s="104" t="s">
        <v>676</v>
      </c>
    </row>
    <row r="737" spans="1:11" s="33" customFormat="1" x14ac:dyDescent="0.25">
      <c r="A737" s="104" t="s">
        <v>686</v>
      </c>
      <c r="B737" s="68" t="s">
        <v>17</v>
      </c>
      <c r="C737" s="68" t="s">
        <v>17</v>
      </c>
      <c r="D737" s="68" t="s">
        <v>17</v>
      </c>
      <c r="E737" s="68" t="s">
        <v>17</v>
      </c>
      <c r="F737" s="68" t="s">
        <v>17</v>
      </c>
      <c r="G737" s="94">
        <v>287</v>
      </c>
      <c r="H737" s="104" t="s">
        <v>229</v>
      </c>
      <c r="I737" s="34">
        <v>0.1148</v>
      </c>
      <c r="J737" s="34">
        <v>2500</v>
      </c>
      <c r="K737" s="104" t="s">
        <v>673</v>
      </c>
    </row>
    <row r="738" spans="1:11" s="33" customFormat="1" x14ac:dyDescent="0.25">
      <c r="A738" s="104" t="s">
        <v>686</v>
      </c>
      <c r="B738" s="68" t="s">
        <v>17</v>
      </c>
      <c r="C738" s="68" t="s">
        <v>17</v>
      </c>
      <c r="D738" s="68" t="s">
        <v>17</v>
      </c>
      <c r="E738" s="68" t="s">
        <v>17</v>
      </c>
      <c r="F738" s="68" t="s">
        <v>17</v>
      </c>
      <c r="G738" s="94">
        <v>287</v>
      </c>
      <c r="H738" s="104" t="s">
        <v>229</v>
      </c>
      <c r="I738" s="34">
        <v>0.1148</v>
      </c>
      <c r="J738" s="34">
        <v>2500</v>
      </c>
      <c r="K738" s="104" t="s">
        <v>674</v>
      </c>
    </row>
    <row r="739" spans="1:11" s="33" customFormat="1" x14ac:dyDescent="0.25">
      <c r="A739" s="104" t="s">
        <v>273</v>
      </c>
      <c r="B739" s="68" t="s">
        <v>17</v>
      </c>
      <c r="C739" s="68" t="s">
        <v>17</v>
      </c>
      <c r="D739" s="68" t="s">
        <v>17</v>
      </c>
      <c r="E739" s="68" t="s">
        <v>17</v>
      </c>
      <c r="F739" s="68" t="s">
        <v>17</v>
      </c>
      <c r="G739" s="94">
        <v>169.4</v>
      </c>
      <c r="H739" s="104" t="s">
        <v>215</v>
      </c>
      <c r="I739" s="34">
        <v>4.2350000000000003</v>
      </c>
      <c r="J739" s="34">
        <v>40</v>
      </c>
      <c r="K739" s="104" t="s">
        <v>672</v>
      </c>
    </row>
    <row r="740" spans="1:11" s="33" customFormat="1" x14ac:dyDescent="0.25">
      <c r="A740" s="104" t="s">
        <v>273</v>
      </c>
      <c r="B740" s="68" t="s">
        <v>17</v>
      </c>
      <c r="C740" s="68" t="s">
        <v>17</v>
      </c>
      <c r="D740" s="68" t="s">
        <v>17</v>
      </c>
      <c r="E740" s="68" t="s">
        <v>17</v>
      </c>
      <c r="F740" s="68" t="s">
        <v>17</v>
      </c>
      <c r="G740" s="94">
        <v>169.4</v>
      </c>
      <c r="H740" s="104" t="s">
        <v>215</v>
      </c>
      <c r="I740" s="34">
        <v>4.2350000000000003</v>
      </c>
      <c r="J740" s="34">
        <v>40</v>
      </c>
      <c r="K740" s="104" t="s">
        <v>673</v>
      </c>
    </row>
    <row r="741" spans="1:11" s="33" customFormat="1" x14ac:dyDescent="0.25">
      <c r="A741" s="104" t="s">
        <v>273</v>
      </c>
      <c r="B741" s="68" t="s">
        <v>17</v>
      </c>
      <c r="C741" s="68" t="s">
        <v>17</v>
      </c>
      <c r="D741" s="68" t="s">
        <v>17</v>
      </c>
      <c r="E741" s="68" t="s">
        <v>17</v>
      </c>
      <c r="F741" s="68" t="s">
        <v>17</v>
      </c>
      <c r="G741" s="94">
        <v>169.4</v>
      </c>
      <c r="H741" s="104" t="s">
        <v>215</v>
      </c>
      <c r="I741" s="34">
        <v>4.2350000000000003</v>
      </c>
      <c r="J741" s="34">
        <v>40</v>
      </c>
      <c r="K741" s="104" t="s">
        <v>673</v>
      </c>
    </row>
    <row r="742" spans="1:11" s="33" customFormat="1" x14ac:dyDescent="0.25">
      <c r="A742" s="104" t="s">
        <v>273</v>
      </c>
      <c r="B742" s="68" t="s">
        <v>17</v>
      </c>
      <c r="C742" s="68" t="s">
        <v>17</v>
      </c>
      <c r="D742" s="68" t="s">
        <v>17</v>
      </c>
      <c r="E742" s="68" t="s">
        <v>17</v>
      </c>
      <c r="F742" s="68" t="s">
        <v>17</v>
      </c>
      <c r="G742" s="94">
        <v>127.05000000000001</v>
      </c>
      <c r="H742" s="104" t="s">
        <v>215</v>
      </c>
      <c r="I742" s="34">
        <v>4.2350000000000003</v>
      </c>
      <c r="J742" s="34">
        <v>30</v>
      </c>
      <c r="K742" s="104" t="s">
        <v>676</v>
      </c>
    </row>
    <row r="743" spans="1:11" s="33" customFormat="1" x14ac:dyDescent="0.25">
      <c r="A743" s="104" t="s">
        <v>687</v>
      </c>
      <c r="B743" s="68" t="s">
        <v>17</v>
      </c>
      <c r="C743" s="68" t="s">
        <v>17</v>
      </c>
      <c r="D743" s="68" t="s">
        <v>17</v>
      </c>
      <c r="E743" s="68" t="s">
        <v>17</v>
      </c>
      <c r="F743" s="68" t="s">
        <v>17</v>
      </c>
      <c r="G743" s="94">
        <v>385.72800000000001</v>
      </c>
      <c r="H743" s="104" t="s">
        <v>197</v>
      </c>
      <c r="I743" s="34">
        <v>0.128576</v>
      </c>
      <c r="J743" s="34">
        <v>3000</v>
      </c>
      <c r="K743" s="104" t="s">
        <v>672</v>
      </c>
    </row>
    <row r="744" spans="1:11" s="73" customFormat="1" x14ac:dyDescent="0.25">
      <c r="A744" s="104" t="s">
        <v>688</v>
      </c>
      <c r="B744" s="68" t="s">
        <v>17</v>
      </c>
      <c r="C744" s="68" t="s">
        <v>17</v>
      </c>
      <c r="D744" s="68" t="s">
        <v>17</v>
      </c>
      <c r="E744" s="68" t="s">
        <v>17</v>
      </c>
      <c r="F744" s="68" t="s">
        <v>17</v>
      </c>
      <c r="G744" s="94">
        <v>385.72800000000001</v>
      </c>
      <c r="H744" s="104" t="s">
        <v>197</v>
      </c>
      <c r="I744" s="34">
        <v>0.128576</v>
      </c>
      <c r="J744" s="34">
        <v>3000</v>
      </c>
      <c r="K744" s="104" t="s">
        <v>672</v>
      </c>
    </row>
    <row r="745" spans="1:11" s="30" customFormat="1" x14ac:dyDescent="0.25">
      <c r="A745" s="104" t="s">
        <v>689</v>
      </c>
      <c r="B745" s="68" t="s">
        <v>17</v>
      </c>
      <c r="C745" s="68" t="s">
        <v>17</v>
      </c>
      <c r="D745" s="68" t="s">
        <v>17</v>
      </c>
      <c r="E745" s="68" t="s">
        <v>17</v>
      </c>
      <c r="F745" s="68" t="s">
        <v>17</v>
      </c>
      <c r="G745" s="94">
        <v>262.30399999999997</v>
      </c>
      <c r="H745" s="104" t="s">
        <v>197</v>
      </c>
      <c r="I745" s="34">
        <v>0.13115199999999999</v>
      </c>
      <c r="J745" s="34">
        <v>2000</v>
      </c>
      <c r="K745" s="104" t="s">
        <v>672</v>
      </c>
    </row>
    <row r="746" spans="1:11" s="30" customFormat="1" x14ac:dyDescent="0.25">
      <c r="A746" s="104" t="s">
        <v>689</v>
      </c>
      <c r="B746" s="68" t="s">
        <v>17</v>
      </c>
      <c r="C746" s="68" t="s">
        <v>17</v>
      </c>
      <c r="D746" s="68" t="s">
        <v>17</v>
      </c>
      <c r="E746" s="68" t="s">
        <v>17</v>
      </c>
      <c r="F746" s="68" t="s">
        <v>17</v>
      </c>
      <c r="G746" s="94">
        <v>262.30399999999997</v>
      </c>
      <c r="H746" s="104" t="s">
        <v>197</v>
      </c>
      <c r="I746" s="34">
        <v>0.13115199999999999</v>
      </c>
      <c r="J746" s="34">
        <v>2000</v>
      </c>
      <c r="K746" s="104" t="s">
        <v>670</v>
      </c>
    </row>
    <row r="747" spans="1:11" s="30" customFormat="1" x14ac:dyDescent="0.25">
      <c r="A747" s="104" t="s">
        <v>689</v>
      </c>
      <c r="B747" s="68" t="s">
        <v>17</v>
      </c>
      <c r="C747" s="68" t="s">
        <v>17</v>
      </c>
      <c r="D747" s="68" t="s">
        <v>17</v>
      </c>
      <c r="E747" s="68" t="s">
        <v>17</v>
      </c>
      <c r="F747" s="68" t="s">
        <v>17</v>
      </c>
      <c r="G747" s="94">
        <v>183.624</v>
      </c>
      <c r="H747" s="104" t="s">
        <v>197</v>
      </c>
      <c r="I747" s="34">
        <v>0.13116</v>
      </c>
      <c r="J747" s="34">
        <v>1400</v>
      </c>
      <c r="K747" s="104" t="s">
        <v>673</v>
      </c>
    </row>
    <row r="748" spans="1:11" s="30" customFormat="1" x14ac:dyDescent="0.25">
      <c r="A748" s="104" t="s">
        <v>689</v>
      </c>
      <c r="B748" s="68" t="s">
        <v>17</v>
      </c>
      <c r="C748" s="68" t="s">
        <v>17</v>
      </c>
      <c r="D748" s="68" t="s">
        <v>17</v>
      </c>
      <c r="E748" s="68" t="s">
        <v>17</v>
      </c>
      <c r="F748" s="68" t="s">
        <v>17</v>
      </c>
      <c r="G748" s="94">
        <v>59.023800000000001</v>
      </c>
      <c r="H748" s="104" t="s">
        <v>197</v>
      </c>
      <c r="I748" s="34">
        <v>0.131164</v>
      </c>
      <c r="J748" s="34">
        <v>450</v>
      </c>
      <c r="K748" s="104" t="s">
        <v>676</v>
      </c>
    </row>
    <row r="749" spans="1:11" s="30" customFormat="1" ht="12.75" customHeight="1" x14ac:dyDescent="0.25">
      <c r="A749" s="104" t="s">
        <v>689</v>
      </c>
      <c r="B749" s="68" t="s">
        <v>17</v>
      </c>
      <c r="C749" s="68" t="s">
        <v>17</v>
      </c>
      <c r="D749" s="68" t="s">
        <v>17</v>
      </c>
      <c r="E749" s="68" t="s">
        <v>17</v>
      </c>
      <c r="F749" s="68" t="s">
        <v>17</v>
      </c>
      <c r="G749" s="94">
        <v>59.023800000000001</v>
      </c>
      <c r="H749" s="104" t="s">
        <v>197</v>
      </c>
      <c r="I749" s="34">
        <v>0.131164</v>
      </c>
      <c r="J749" s="34">
        <v>450</v>
      </c>
      <c r="K749" s="104" t="s">
        <v>674</v>
      </c>
    </row>
    <row r="750" spans="1:11" s="30" customFormat="1" ht="12.75" customHeight="1" x14ac:dyDescent="0.2">
      <c r="A750" s="82" t="s">
        <v>644</v>
      </c>
      <c r="B750" s="83" t="s">
        <v>17</v>
      </c>
      <c r="C750" s="83" t="s">
        <v>17</v>
      </c>
      <c r="D750" s="83" t="s">
        <v>17</v>
      </c>
      <c r="E750" s="83" t="s">
        <v>17</v>
      </c>
      <c r="F750" s="84">
        <f>19480+1090</f>
        <v>20570</v>
      </c>
      <c r="G750" s="84">
        <f>G751+G752+G753+G754</f>
        <v>20570</v>
      </c>
      <c r="H750" s="83" t="s">
        <v>17</v>
      </c>
      <c r="I750" s="86" t="s">
        <v>17</v>
      </c>
      <c r="J750" s="86" t="s">
        <v>17</v>
      </c>
      <c r="K750" s="85" t="s">
        <v>17</v>
      </c>
    </row>
    <row r="751" spans="1:11" s="30" customFormat="1" ht="12.75" customHeight="1" x14ac:dyDescent="0.2">
      <c r="A751" s="87" t="s">
        <v>645</v>
      </c>
      <c r="B751" s="32" t="s">
        <v>17</v>
      </c>
      <c r="C751" s="32" t="s">
        <v>17</v>
      </c>
      <c r="D751" s="32" t="s">
        <v>17</v>
      </c>
      <c r="E751" s="32" t="s">
        <v>17</v>
      </c>
      <c r="F751" s="35" t="s">
        <v>17</v>
      </c>
      <c r="G751" s="34">
        <v>5142.5</v>
      </c>
      <c r="H751" s="42" t="s">
        <v>529</v>
      </c>
      <c r="I751" s="34">
        <v>5142.5</v>
      </c>
      <c r="J751" s="107">
        <v>1</v>
      </c>
      <c r="K751" s="108" t="s">
        <v>674</v>
      </c>
    </row>
    <row r="752" spans="1:11" s="30" customFormat="1" ht="12.75" customHeight="1" x14ac:dyDescent="0.2">
      <c r="A752" s="87" t="s">
        <v>645</v>
      </c>
      <c r="B752" s="32" t="s">
        <v>17</v>
      </c>
      <c r="C752" s="32" t="s">
        <v>17</v>
      </c>
      <c r="D752" s="32" t="s">
        <v>17</v>
      </c>
      <c r="E752" s="32" t="s">
        <v>17</v>
      </c>
      <c r="F752" s="35" t="s">
        <v>17</v>
      </c>
      <c r="G752" s="34">
        <v>5142.5</v>
      </c>
      <c r="H752" s="42" t="s">
        <v>529</v>
      </c>
      <c r="I752" s="34">
        <v>5142.5</v>
      </c>
      <c r="J752" s="107">
        <v>1</v>
      </c>
      <c r="K752" s="108" t="s">
        <v>672</v>
      </c>
    </row>
    <row r="753" spans="1:11" s="30" customFormat="1" ht="12.75" customHeight="1" x14ac:dyDescent="0.2">
      <c r="A753" s="87" t="s">
        <v>645</v>
      </c>
      <c r="B753" s="32" t="s">
        <v>17</v>
      </c>
      <c r="C753" s="32" t="s">
        <v>17</v>
      </c>
      <c r="D753" s="32" t="s">
        <v>17</v>
      </c>
      <c r="E753" s="32" t="s">
        <v>17</v>
      </c>
      <c r="F753" s="35" t="s">
        <v>17</v>
      </c>
      <c r="G753" s="34">
        <v>5142.5</v>
      </c>
      <c r="H753" s="42" t="s">
        <v>529</v>
      </c>
      <c r="I753" s="34">
        <v>5142.5</v>
      </c>
      <c r="J753" s="107">
        <v>1</v>
      </c>
      <c r="K753" s="108" t="s">
        <v>673</v>
      </c>
    </row>
    <row r="754" spans="1:11" s="30" customFormat="1" ht="12.75" customHeight="1" x14ac:dyDescent="0.2">
      <c r="A754" s="87" t="s">
        <v>645</v>
      </c>
      <c r="B754" s="32" t="s">
        <v>17</v>
      </c>
      <c r="C754" s="32" t="s">
        <v>17</v>
      </c>
      <c r="D754" s="32" t="s">
        <v>17</v>
      </c>
      <c r="E754" s="32" t="s">
        <v>17</v>
      </c>
      <c r="F754" s="35" t="s">
        <v>17</v>
      </c>
      <c r="G754" s="34">
        <v>5142.5</v>
      </c>
      <c r="H754" s="42" t="s">
        <v>529</v>
      </c>
      <c r="I754" s="34">
        <v>5142.5</v>
      </c>
      <c r="J754" s="107">
        <v>1</v>
      </c>
      <c r="K754" s="41" t="s">
        <v>676</v>
      </c>
    </row>
    <row r="755" spans="1:11" s="30" customFormat="1" ht="12.75" hidden="1" customHeight="1" x14ac:dyDescent="0.2">
      <c r="A755" s="96" t="s">
        <v>646</v>
      </c>
      <c r="B755" s="97" t="s">
        <v>17</v>
      </c>
      <c r="C755" s="97" t="s">
        <v>17</v>
      </c>
      <c r="D755" s="97" t="s">
        <v>17</v>
      </c>
      <c r="E755" s="97" t="s">
        <v>17</v>
      </c>
      <c r="F755" s="98">
        <v>339126</v>
      </c>
      <c r="G755" s="99"/>
      <c r="H755" s="109"/>
      <c r="I755" s="98"/>
      <c r="J755" s="98"/>
      <c r="K755" s="110"/>
    </row>
    <row r="756" spans="1:11" s="33" customFormat="1" ht="63.75" x14ac:dyDescent="0.2">
      <c r="A756" s="82" t="s">
        <v>647</v>
      </c>
      <c r="B756" s="85" t="s">
        <v>17</v>
      </c>
      <c r="C756" s="86" t="s">
        <v>17</v>
      </c>
      <c r="D756" s="86" t="s">
        <v>17</v>
      </c>
      <c r="E756" s="86" t="s">
        <v>17</v>
      </c>
      <c r="F756" s="84">
        <v>3273</v>
      </c>
      <c r="G756" s="84">
        <f>SUM(G757:G771)</f>
        <v>3272.9999999999995</v>
      </c>
      <c r="H756" s="85" t="s">
        <v>17</v>
      </c>
      <c r="I756" s="86" t="s">
        <v>17</v>
      </c>
      <c r="J756" s="86" t="s">
        <v>17</v>
      </c>
      <c r="K756" s="85" t="s">
        <v>17</v>
      </c>
    </row>
    <row r="757" spans="1:11" s="30" customFormat="1" ht="25.5" x14ac:dyDescent="0.25">
      <c r="A757" s="105" t="s">
        <v>690</v>
      </c>
      <c r="B757" s="32" t="s">
        <v>17</v>
      </c>
      <c r="C757" s="32" t="s">
        <v>17</v>
      </c>
      <c r="D757" s="32" t="s">
        <v>17</v>
      </c>
      <c r="E757" s="32" t="s">
        <v>17</v>
      </c>
      <c r="F757" s="32" t="s">
        <v>17</v>
      </c>
      <c r="G757" s="34">
        <v>582.61</v>
      </c>
      <c r="H757" s="42" t="s">
        <v>176</v>
      </c>
      <c r="I757" s="94">
        <v>97.102500000000006</v>
      </c>
      <c r="J757" s="111">
        <v>6</v>
      </c>
      <c r="K757" s="42" t="s">
        <v>691</v>
      </c>
    </row>
    <row r="758" spans="1:11" s="30" customFormat="1" ht="25.5" x14ac:dyDescent="0.25">
      <c r="A758" s="105" t="s">
        <v>175</v>
      </c>
      <c r="B758" s="32" t="s">
        <v>17</v>
      </c>
      <c r="C758" s="32" t="s">
        <v>17</v>
      </c>
      <c r="D758" s="32" t="s">
        <v>17</v>
      </c>
      <c r="E758" s="32" t="s">
        <v>17</v>
      </c>
      <c r="F758" s="32" t="s">
        <v>17</v>
      </c>
      <c r="G758" s="34">
        <v>59.89</v>
      </c>
      <c r="H758" s="42" t="s">
        <v>176</v>
      </c>
      <c r="I758" s="94">
        <v>5.9894999999999996</v>
      </c>
      <c r="J758" s="111">
        <v>10</v>
      </c>
      <c r="K758" s="42" t="s">
        <v>691</v>
      </c>
    </row>
    <row r="759" spans="1:11" s="30" customFormat="1" ht="25.5" x14ac:dyDescent="0.25">
      <c r="A759" s="105" t="s">
        <v>692</v>
      </c>
      <c r="B759" s="32" t="s">
        <v>17</v>
      </c>
      <c r="C759" s="32" t="s">
        <v>17</v>
      </c>
      <c r="D759" s="32" t="s">
        <v>17</v>
      </c>
      <c r="E759" s="32" t="s">
        <v>17</v>
      </c>
      <c r="F759" s="32" t="s">
        <v>17</v>
      </c>
      <c r="G759" s="94">
        <v>78.400000000000006</v>
      </c>
      <c r="H759" s="42" t="s">
        <v>693</v>
      </c>
      <c r="I759" s="94">
        <v>0.98009999999999997</v>
      </c>
      <c r="J759" s="111">
        <v>80</v>
      </c>
      <c r="K759" s="42" t="s">
        <v>691</v>
      </c>
    </row>
    <row r="760" spans="1:11" s="30" customFormat="1" ht="25.5" x14ac:dyDescent="0.25">
      <c r="A760" s="105" t="s">
        <v>694</v>
      </c>
      <c r="B760" s="32" t="s">
        <v>17</v>
      </c>
      <c r="C760" s="32" t="s">
        <v>17</v>
      </c>
      <c r="D760" s="32" t="s">
        <v>17</v>
      </c>
      <c r="E760" s="32" t="s">
        <v>17</v>
      </c>
      <c r="F760" s="32" t="s">
        <v>17</v>
      </c>
      <c r="G760" s="94">
        <v>166.92</v>
      </c>
      <c r="H760" s="42" t="s">
        <v>190</v>
      </c>
      <c r="I760" s="94">
        <v>0.27820800000000001</v>
      </c>
      <c r="J760" s="111">
        <v>600</v>
      </c>
      <c r="K760" s="42" t="s">
        <v>691</v>
      </c>
    </row>
    <row r="761" spans="1:11" s="30" customFormat="1" ht="25.5" x14ac:dyDescent="0.25">
      <c r="A761" s="105" t="s">
        <v>269</v>
      </c>
      <c r="B761" s="32" t="s">
        <v>17</v>
      </c>
      <c r="C761" s="32" t="s">
        <v>17</v>
      </c>
      <c r="D761" s="32" t="s">
        <v>17</v>
      </c>
      <c r="E761" s="32" t="s">
        <v>17</v>
      </c>
      <c r="F761" s="32" t="s">
        <v>17</v>
      </c>
      <c r="G761" s="94">
        <v>205.76</v>
      </c>
      <c r="H761" s="42" t="s">
        <v>190</v>
      </c>
      <c r="I761" s="94">
        <v>2.0576639999999999</v>
      </c>
      <c r="J761" s="111">
        <v>100</v>
      </c>
      <c r="K761" s="42" t="s">
        <v>691</v>
      </c>
    </row>
    <row r="762" spans="1:11" s="30" customFormat="1" ht="25.5" x14ac:dyDescent="0.25">
      <c r="A762" s="105" t="s">
        <v>695</v>
      </c>
      <c r="B762" s="32" t="s">
        <v>17</v>
      </c>
      <c r="C762" s="32" t="s">
        <v>17</v>
      </c>
      <c r="D762" s="32" t="s">
        <v>17</v>
      </c>
      <c r="E762" s="32" t="s">
        <v>17</v>
      </c>
      <c r="F762" s="32" t="s">
        <v>17</v>
      </c>
      <c r="G762" s="94">
        <v>231.84</v>
      </c>
      <c r="H762" s="42" t="s">
        <v>197</v>
      </c>
      <c r="I762" s="94">
        <v>7.7280000000000001E-2</v>
      </c>
      <c r="J762" s="111">
        <v>3000</v>
      </c>
      <c r="K762" s="42" t="s">
        <v>696</v>
      </c>
    </row>
    <row r="763" spans="1:11" s="30" customFormat="1" ht="25.5" x14ac:dyDescent="0.25">
      <c r="A763" s="105" t="s">
        <v>697</v>
      </c>
      <c r="B763" s="32" t="s">
        <v>17</v>
      </c>
      <c r="C763" s="32" t="s">
        <v>17</v>
      </c>
      <c r="D763" s="32" t="s">
        <v>17</v>
      </c>
      <c r="E763" s="32" t="s">
        <v>17</v>
      </c>
      <c r="F763" s="32" t="s">
        <v>17</v>
      </c>
      <c r="G763" s="94">
        <v>231.84</v>
      </c>
      <c r="H763" s="42" t="s">
        <v>197</v>
      </c>
      <c r="I763" s="94">
        <v>7.7280000000000001E-2</v>
      </c>
      <c r="J763" s="111">
        <v>3000</v>
      </c>
      <c r="K763" s="42" t="s">
        <v>696</v>
      </c>
    </row>
    <row r="764" spans="1:11" s="30" customFormat="1" ht="25.5" x14ac:dyDescent="0.25">
      <c r="A764" s="105" t="s">
        <v>698</v>
      </c>
      <c r="B764" s="32" t="s">
        <v>17</v>
      </c>
      <c r="C764" s="32" t="s">
        <v>17</v>
      </c>
      <c r="D764" s="32" t="s">
        <v>17</v>
      </c>
      <c r="E764" s="32" t="s">
        <v>17</v>
      </c>
      <c r="F764" s="32" t="s">
        <v>17</v>
      </c>
      <c r="G764" s="94">
        <v>309.12</v>
      </c>
      <c r="H764" s="42" t="s">
        <v>197</v>
      </c>
      <c r="I764" s="94">
        <v>7.7280000000000001E-2</v>
      </c>
      <c r="J764" s="111">
        <v>4000</v>
      </c>
      <c r="K764" s="42" t="s">
        <v>691</v>
      </c>
    </row>
    <row r="765" spans="1:11" s="30" customFormat="1" ht="25.5" x14ac:dyDescent="0.25">
      <c r="A765" s="105" t="s">
        <v>699</v>
      </c>
      <c r="B765" s="32" t="s">
        <v>17</v>
      </c>
      <c r="C765" s="32" t="s">
        <v>17</v>
      </c>
      <c r="D765" s="32" t="s">
        <v>17</v>
      </c>
      <c r="E765" s="32" t="s">
        <v>17</v>
      </c>
      <c r="F765" s="32" t="s">
        <v>17</v>
      </c>
      <c r="G765" s="94">
        <v>145.6</v>
      </c>
      <c r="H765" s="42" t="s">
        <v>197</v>
      </c>
      <c r="I765" s="94">
        <v>7.2800000000000004E-2</v>
      </c>
      <c r="J765" s="111">
        <v>2000</v>
      </c>
      <c r="K765" s="42" t="s">
        <v>691</v>
      </c>
    </row>
    <row r="766" spans="1:11" s="30" customFormat="1" ht="25.5" x14ac:dyDescent="0.25">
      <c r="A766" s="105" t="s">
        <v>700</v>
      </c>
      <c r="B766" s="32" t="s">
        <v>17</v>
      </c>
      <c r="C766" s="32" t="s">
        <v>17</v>
      </c>
      <c r="D766" s="32" t="s">
        <v>17</v>
      </c>
      <c r="E766" s="32" t="s">
        <v>17</v>
      </c>
      <c r="F766" s="32" t="s">
        <v>17</v>
      </c>
      <c r="G766" s="94">
        <v>309.12</v>
      </c>
      <c r="H766" s="42" t="s">
        <v>197</v>
      </c>
      <c r="I766" s="94">
        <v>7.7280000000000001E-2</v>
      </c>
      <c r="J766" s="111">
        <v>4000</v>
      </c>
      <c r="K766" s="42" t="s">
        <v>691</v>
      </c>
    </row>
    <row r="767" spans="1:11" s="30" customFormat="1" ht="25.5" x14ac:dyDescent="0.25">
      <c r="A767" s="105" t="s">
        <v>700</v>
      </c>
      <c r="B767" s="32" t="s">
        <v>17</v>
      </c>
      <c r="C767" s="32" t="s">
        <v>17</v>
      </c>
      <c r="D767" s="32" t="s">
        <v>17</v>
      </c>
      <c r="E767" s="32" t="s">
        <v>17</v>
      </c>
      <c r="F767" s="32" t="s">
        <v>17</v>
      </c>
      <c r="G767" s="94">
        <v>154.56</v>
      </c>
      <c r="H767" s="42" t="s">
        <v>197</v>
      </c>
      <c r="I767" s="94">
        <v>7.7280000000000001E-2</v>
      </c>
      <c r="J767" s="111">
        <v>2000</v>
      </c>
      <c r="K767" s="42" t="s">
        <v>701</v>
      </c>
    </row>
    <row r="768" spans="1:11" s="30" customFormat="1" ht="25.5" x14ac:dyDescent="0.25">
      <c r="A768" s="105" t="s">
        <v>702</v>
      </c>
      <c r="B768" s="32" t="s">
        <v>17</v>
      </c>
      <c r="C768" s="32" t="s">
        <v>17</v>
      </c>
      <c r="D768" s="32" t="s">
        <v>17</v>
      </c>
      <c r="E768" s="32" t="s">
        <v>17</v>
      </c>
      <c r="F768" s="32" t="s">
        <v>17</v>
      </c>
      <c r="G768" s="94">
        <v>154.56</v>
      </c>
      <c r="H768" s="42" t="s">
        <v>197</v>
      </c>
      <c r="I768" s="94">
        <v>7.7280000000000001E-2</v>
      </c>
      <c r="J768" s="111">
        <v>2000</v>
      </c>
      <c r="K768" s="42" t="s">
        <v>701</v>
      </c>
    </row>
    <row r="769" spans="1:11" s="30" customFormat="1" ht="25.5" x14ac:dyDescent="0.25">
      <c r="A769" s="105" t="s">
        <v>699</v>
      </c>
      <c r="B769" s="32" t="s">
        <v>17</v>
      </c>
      <c r="C769" s="32" t="s">
        <v>17</v>
      </c>
      <c r="D769" s="32" t="s">
        <v>17</v>
      </c>
      <c r="E769" s="32" t="s">
        <v>17</v>
      </c>
      <c r="F769" s="32" t="s">
        <v>17</v>
      </c>
      <c r="G769" s="94">
        <v>364</v>
      </c>
      <c r="H769" s="42" t="s">
        <v>197</v>
      </c>
      <c r="I769" s="94">
        <v>7.2800000000000004E-2</v>
      </c>
      <c r="J769" s="111">
        <v>5000</v>
      </c>
      <c r="K769" s="42" t="s">
        <v>703</v>
      </c>
    </row>
    <row r="770" spans="1:11" s="30" customFormat="1" ht="25.5" x14ac:dyDescent="0.25">
      <c r="A770" s="105" t="s">
        <v>700</v>
      </c>
      <c r="B770" s="32" t="s">
        <v>17</v>
      </c>
      <c r="C770" s="32" t="s">
        <v>17</v>
      </c>
      <c r="D770" s="32" t="s">
        <v>17</v>
      </c>
      <c r="E770" s="32" t="s">
        <v>17</v>
      </c>
      <c r="F770" s="32" t="s">
        <v>17</v>
      </c>
      <c r="G770" s="94">
        <v>231.84</v>
      </c>
      <c r="H770" s="42" t="s">
        <v>197</v>
      </c>
      <c r="I770" s="94">
        <v>7.7280000000000001E-2</v>
      </c>
      <c r="J770" s="111">
        <v>3000</v>
      </c>
      <c r="K770" s="42" t="s">
        <v>703</v>
      </c>
    </row>
    <row r="771" spans="1:11" s="30" customFormat="1" ht="25.5" x14ac:dyDescent="0.25">
      <c r="A771" s="105" t="s">
        <v>704</v>
      </c>
      <c r="B771" s="32" t="s">
        <v>17</v>
      </c>
      <c r="C771" s="32" t="s">
        <v>17</v>
      </c>
      <c r="D771" s="32" t="s">
        <v>17</v>
      </c>
      <c r="E771" s="32" t="s">
        <v>17</v>
      </c>
      <c r="F771" s="32" t="s">
        <v>17</v>
      </c>
      <c r="G771" s="94">
        <v>46.94</v>
      </c>
      <c r="H771" s="42" t="s">
        <v>190</v>
      </c>
      <c r="I771" s="94">
        <v>0.150976</v>
      </c>
      <c r="J771" s="111">
        <v>311</v>
      </c>
      <c r="K771" s="42" t="s">
        <v>701</v>
      </c>
    </row>
    <row r="772" spans="1:11" s="33" customFormat="1" ht="43.15" customHeight="1" x14ac:dyDescent="0.2">
      <c r="A772" s="112" t="s">
        <v>14</v>
      </c>
      <c r="B772" s="113" t="s">
        <v>17</v>
      </c>
      <c r="C772" s="113" t="s">
        <v>17</v>
      </c>
      <c r="D772" s="113" t="s">
        <v>17</v>
      </c>
      <c r="E772" s="113" t="s">
        <v>17</v>
      </c>
      <c r="F772" s="114">
        <f>F773+F775+F833+F839</f>
        <v>263114</v>
      </c>
      <c r="G772" s="114">
        <f>G773+G775+G833+G839</f>
        <v>263114</v>
      </c>
      <c r="H772" s="115" t="s">
        <v>17</v>
      </c>
      <c r="I772" s="115" t="s">
        <v>17</v>
      </c>
      <c r="J772" s="115" t="s">
        <v>17</v>
      </c>
      <c r="K772" s="115" t="s">
        <v>17</v>
      </c>
    </row>
    <row r="773" spans="1:11" s="33" customFormat="1" ht="51" x14ac:dyDescent="0.2">
      <c r="A773" s="82" t="s">
        <v>583</v>
      </c>
      <c r="B773" s="83" t="s">
        <v>17</v>
      </c>
      <c r="C773" s="83" t="s">
        <v>17</v>
      </c>
      <c r="D773" s="83" t="s">
        <v>17</v>
      </c>
      <c r="E773" s="83" t="s">
        <v>17</v>
      </c>
      <c r="F773" s="84">
        <f>F774</f>
        <v>211898</v>
      </c>
      <c r="G773" s="84">
        <f>G774</f>
        <v>211898</v>
      </c>
      <c r="H773" s="116" t="s">
        <v>17</v>
      </c>
      <c r="I773" s="86" t="s">
        <v>17</v>
      </c>
      <c r="J773" s="86" t="s">
        <v>17</v>
      </c>
      <c r="K773" s="116" t="s">
        <v>17</v>
      </c>
    </row>
    <row r="774" spans="1:11" s="73" customFormat="1" ht="12.75" x14ac:dyDescent="0.2">
      <c r="A774" s="87" t="s">
        <v>584</v>
      </c>
      <c r="B774" s="68" t="s">
        <v>17</v>
      </c>
      <c r="C774" s="68" t="s">
        <v>17</v>
      </c>
      <c r="D774" s="68" t="s">
        <v>17</v>
      </c>
      <c r="E774" s="68" t="s">
        <v>17</v>
      </c>
      <c r="F774" s="56">
        <v>211898</v>
      </c>
      <c r="G774" s="56">
        <v>211898</v>
      </c>
      <c r="H774" s="88" t="s">
        <v>17</v>
      </c>
      <c r="I774" s="71" t="s">
        <v>17</v>
      </c>
      <c r="J774" s="71" t="s">
        <v>17</v>
      </c>
      <c r="K774" s="88"/>
    </row>
    <row r="775" spans="1:11" s="33" customFormat="1" ht="25.5" x14ac:dyDescent="0.2">
      <c r="A775" s="82" t="s">
        <v>585</v>
      </c>
      <c r="B775" s="83" t="s">
        <v>17</v>
      </c>
      <c r="C775" s="83" t="s">
        <v>17</v>
      </c>
      <c r="D775" s="83" t="s">
        <v>17</v>
      </c>
      <c r="E775" s="83" t="s">
        <v>17</v>
      </c>
      <c r="F775" s="84">
        <v>26156</v>
      </c>
      <c r="G775" s="84">
        <f>SUM(G776:G832)</f>
        <v>26156.000000000004</v>
      </c>
      <c r="H775" s="116" t="s">
        <v>17</v>
      </c>
      <c r="I775" s="86" t="s">
        <v>17</v>
      </c>
      <c r="J775" s="86" t="s">
        <v>17</v>
      </c>
      <c r="K775" s="116" t="s">
        <v>17</v>
      </c>
    </row>
    <row r="776" spans="1:11" s="92" customFormat="1" ht="13.5" x14ac:dyDescent="0.25">
      <c r="A776" s="29" t="s">
        <v>366</v>
      </c>
      <c r="B776" s="117" t="s">
        <v>17</v>
      </c>
      <c r="C776" s="117" t="s">
        <v>17</v>
      </c>
      <c r="D776" s="117" t="s">
        <v>17</v>
      </c>
      <c r="E776" s="117" t="s">
        <v>17</v>
      </c>
      <c r="F776" s="117" t="s">
        <v>17</v>
      </c>
      <c r="G776" s="94">
        <v>85.02</v>
      </c>
      <c r="H776" s="42" t="s">
        <v>705</v>
      </c>
      <c r="I776" s="94">
        <v>14.17</v>
      </c>
      <c r="J776" s="111">
        <v>6</v>
      </c>
      <c r="K776" s="42" t="s">
        <v>706</v>
      </c>
    </row>
    <row r="777" spans="1:11" s="92" customFormat="1" ht="13.5" x14ac:dyDescent="0.25">
      <c r="A777" s="29" t="s">
        <v>488</v>
      </c>
      <c r="B777" s="117" t="s">
        <v>17</v>
      </c>
      <c r="C777" s="117" t="s">
        <v>17</v>
      </c>
      <c r="D777" s="117" t="s">
        <v>17</v>
      </c>
      <c r="E777" s="117" t="s">
        <v>17</v>
      </c>
      <c r="F777" s="117" t="s">
        <v>17</v>
      </c>
      <c r="G777" s="94">
        <v>515.6</v>
      </c>
      <c r="H777" s="42" t="s">
        <v>705</v>
      </c>
      <c r="I777" s="94">
        <v>2.5779999999999998</v>
      </c>
      <c r="J777" s="111">
        <v>200</v>
      </c>
      <c r="K777" s="42" t="s">
        <v>706</v>
      </c>
    </row>
    <row r="778" spans="1:11" s="92" customFormat="1" ht="13.5" x14ac:dyDescent="0.25">
      <c r="A778" s="29" t="s">
        <v>367</v>
      </c>
      <c r="B778" s="117" t="s">
        <v>17</v>
      </c>
      <c r="C778" s="117" t="s">
        <v>17</v>
      </c>
      <c r="D778" s="117" t="s">
        <v>17</v>
      </c>
      <c r="E778" s="117" t="s">
        <v>17</v>
      </c>
      <c r="F778" s="117" t="s">
        <v>17</v>
      </c>
      <c r="G778" s="94">
        <v>328.4</v>
      </c>
      <c r="H778" s="42" t="s">
        <v>705</v>
      </c>
      <c r="I778" s="94">
        <v>5.4740000000000002</v>
      </c>
      <c r="J778" s="111">
        <v>60</v>
      </c>
      <c r="K778" s="42" t="s">
        <v>706</v>
      </c>
    </row>
    <row r="779" spans="1:11" s="92" customFormat="1" ht="13.5" x14ac:dyDescent="0.25">
      <c r="A779" s="29" t="s">
        <v>367</v>
      </c>
      <c r="B779" s="117" t="s">
        <v>17</v>
      </c>
      <c r="C779" s="117" t="s">
        <v>17</v>
      </c>
      <c r="D779" s="117" t="s">
        <v>17</v>
      </c>
      <c r="E779" s="117" t="s">
        <v>17</v>
      </c>
      <c r="F779" s="117" t="s">
        <v>17</v>
      </c>
      <c r="G779" s="94">
        <v>1533.29</v>
      </c>
      <c r="H779" s="42" t="s">
        <v>705</v>
      </c>
      <c r="I779" s="94">
        <v>6.133</v>
      </c>
      <c r="J779" s="111">
        <v>250</v>
      </c>
      <c r="K779" s="42" t="s">
        <v>707</v>
      </c>
    </row>
    <row r="780" spans="1:11" s="92" customFormat="1" ht="13.5" x14ac:dyDescent="0.25">
      <c r="A780" s="29" t="s">
        <v>708</v>
      </c>
      <c r="B780" s="117" t="s">
        <v>17</v>
      </c>
      <c r="C780" s="117" t="s">
        <v>17</v>
      </c>
      <c r="D780" s="117" t="s">
        <v>17</v>
      </c>
      <c r="E780" s="117" t="s">
        <v>17</v>
      </c>
      <c r="F780" s="117" t="s">
        <v>17</v>
      </c>
      <c r="G780" s="94">
        <v>14.56</v>
      </c>
      <c r="H780" s="42" t="s">
        <v>288</v>
      </c>
      <c r="I780" s="94">
        <v>9.7000000000000003E-2</v>
      </c>
      <c r="J780" s="111">
        <v>150</v>
      </c>
      <c r="K780" s="42" t="s">
        <v>706</v>
      </c>
    </row>
    <row r="781" spans="1:11" s="92" customFormat="1" ht="13.5" x14ac:dyDescent="0.25">
      <c r="A781" s="29" t="s">
        <v>709</v>
      </c>
      <c r="B781" s="117" t="s">
        <v>17</v>
      </c>
      <c r="C781" s="117" t="s">
        <v>17</v>
      </c>
      <c r="D781" s="117" t="s">
        <v>17</v>
      </c>
      <c r="E781" s="117" t="s">
        <v>17</v>
      </c>
      <c r="F781" s="117" t="s">
        <v>17</v>
      </c>
      <c r="G781" s="94">
        <v>91.8</v>
      </c>
      <c r="H781" s="42" t="s">
        <v>288</v>
      </c>
      <c r="I781" s="94">
        <v>4.5900000000000003E-2</v>
      </c>
      <c r="J781" s="111">
        <v>2000</v>
      </c>
      <c r="K781" s="42" t="s">
        <v>710</v>
      </c>
    </row>
    <row r="782" spans="1:11" s="92" customFormat="1" ht="13.5" x14ac:dyDescent="0.25">
      <c r="A782" s="29" t="s">
        <v>711</v>
      </c>
      <c r="B782" s="117" t="s">
        <v>17</v>
      </c>
      <c r="C782" s="117" t="s">
        <v>17</v>
      </c>
      <c r="D782" s="117" t="s">
        <v>17</v>
      </c>
      <c r="E782" s="117" t="s">
        <v>17</v>
      </c>
      <c r="F782" s="117" t="s">
        <v>17</v>
      </c>
      <c r="G782" s="94">
        <v>84.86</v>
      </c>
      <c r="H782" s="42" t="s">
        <v>288</v>
      </c>
      <c r="I782" s="94">
        <v>4.2370000000000001</v>
      </c>
      <c r="J782" s="111">
        <v>20</v>
      </c>
      <c r="K782" s="42" t="s">
        <v>710</v>
      </c>
    </row>
    <row r="783" spans="1:11" s="92" customFormat="1" ht="13.5" x14ac:dyDescent="0.25">
      <c r="A783" s="29" t="s">
        <v>367</v>
      </c>
      <c r="B783" s="117" t="s">
        <v>17</v>
      </c>
      <c r="C783" s="117" t="s">
        <v>17</v>
      </c>
      <c r="D783" s="117" t="s">
        <v>17</v>
      </c>
      <c r="E783" s="117" t="s">
        <v>17</v>
      </c>
      <c r="F783" s="117" t="s">
        <v>17</v>
      </c>
      <c r="G783" s="94">
        <v>363</v>
      </c>
      <c r="H783" s="42" t="s">
        <v>288</v>
      </c>
      <c r="I783" s="94">
        <v>1.8149999999999999</v>
      </c>
      <c r="J783" s="111">
        <v>200</v>
      </c>
      <c r="K783" s="42" t="s">
        <v>710</v>
      </c>
    </row>
    <row r="784" spans="1:11" s="92" customFormat="1" ht="13.5" x14ac:dyDescent="0.25">
      <c r="A784" s="29" t="s">
        <v>712</v>
      </c>
      <c r="B784" s="117" t="s">
        <v>17</v>
      </c>
      <c r="C784" s="117" t="s">
        <v>17</v>
      </c>
      <c r="D784" s="117" t="s">
        <v>17</v>
      </c>
      <c r="E784" s="117" t="s">
        <v>17</v>
      </c>
      <c r="F784" s="117" t="s">
        <v>17</v>
      </c>
      <c r="G784" s="94">
        <v>58.08</v>
      </c>
      <c r="H784" s="42" t="s">
        <v>288</v>
      </c>
      <c r="I784" s="94">
        <v>5.8000000000000003E-2</v>
      </c>
      <c r="J784" s="111">
        <v>1000</v>
      </c>
      <c r="K784" s="42" t="s">
        <v>707</v>
      </c>
    </row>
    <row r="785" spans="1:11" s="92" customFormat="1" ht="13.5" x14ac:dyDescent="0.25">
      <c r="A785" s="29" t="s">
        <v>713</v>
      </c>
      <c r="B785" s="117" t="s">
        <v>17</v>
      </c>
      <c r="C785" s="117" t="s">
        <v>17</v>
      </c>
      <c r="D785" s="117" t="s">
        <v>17</v>
      </c>
      <c r="E785" s="117" t="s">
        <v>17</v>
      </c>
      <c r="F785" s="117" t="s">
        <v>17</v>
      </c>
      <c r="G785" s="94">
        <v>448</v>
      </c>
      <c r="H785" s="42" t="s">
        <v>714</v>
      </c>
      <c r="I785" s="94">
        <v>0.112</v>
      </c>
      <c r="J785" s="111">
        <v>4000</v>
      </c>
      <c r="K785" s="42" t="s">
        <v>715</v>
      </c>
    </row>
    <row r="786" spans="1:11" s="92" customFormat="1" ht="13.5" x14ac:dyDescent="0.25">
      <c r="A786" s="29" t="s">
        <v>712</v>
      </c>
      <c r="B786" s="117" t="s">
        <v>17</v>
      </c>
      <c r="C786" s="117" t="s">
        <v>17</v>
      </c>
      <c r="D786" s="117" t="s">
        <v>17</v>
      </c>
      <c r="E786" s="117" t="s">
        <v>17</v>
      </c>
      <c r="F786" s="117" t="s">
        <v>17</v>
      </c>
      <c r="G786" s="94">
        <v>16.73</v>
      </c>
      <c r="H786" s="42" t="s">
        <v>77</v>
      </c>
      <c r="I786" s="94">
        <v>2.7799999999999998E-2</v>
      </c>
      <c r="J786" s="111">
        <v>600</v>
      </c>
      <c r="K786" s="42" t="s">
        <v>715</v>
      </c>
    </row>
    <row r="787" spans="1:11" s="92" customFormat="1" ht="13.5" x14ac:dyDescent="0.25">
      <c r="A787" s="29" t="s">
        <v>713</v>
      </c>
      <c r="B787" s="117" t="s">
        <v>17</v>
      </c>
      <c r="C787" s="117" t="s">
        <v>17</v>
      </c>
      <c r="D787" s="117" t="s">
        <v>17</v>
      </c>
      <c r="E787" s="117" t="s">
        <v>17</v>
      </c>
      <c r="F787" s="117" t="s">
        <v>17</v>
      </c>
      <c r="G787" s="94">
        <v>335</v>
      </c>
      <c r="H787" s="42" t="s">
        <v>77</v>
      </c>
      <c r="I787" s="94">
        <v>6.7000000000000004E-2</v>
      </c>
      <c r="J787" s="111">
        <v>5000</v>
      </c>
      <c r="K787" s="42" t="s">
        <v>715</v>
      </c>
    </row>
    <row r="788" spans="1:11" s="92" customFormat="1" ht="13.5" x14ac:dyDescent="0.25">
      <c r="A788" s="29" t="s">
        <v>367</v>
      </c>
      <c r="B788" s="117" t="s">
        <v>17</v>
      </c>
      <c r="C788" s="117" t="s">
        <v>17</v>
      </c>
      <c r="D788" s="117" t="s">
        <v>17</v>
      </c>
      <c r="E788" s="117" t="s">
        <v>17</v>
      </c>
      <c r="F788" s="117" t="s">
        <v>17</v>
      </c>
      <c r="G788" s="94">
        <v>382.2</v>
      </c>
      <c r="H788" s="42" t="s">
        <v>77</v>
      </c>
      <c r="I788" s="94">
        <v>2.548</v>
      </c>
      <c r="J788" s="111">
        <v>150</v>
      </c>
      <c r="K788" s="42" t="s">
        <v>715</v>
      </c>
    </row>
    <row r="789" spans="1:11" s="92" customFormat="1" ht="13.5" x14ac:dyDescent="0.25">
      <c r="A789" s="29" t="s">
        <v>708</v>
      </c>
      <c r="B789" s="117" t="s">
        <v>17</v>
      </c>
      <c r="C789" s="117" t="s">
        <v>17</v>
      </c>
      <c r="D789" s="117" t="s">
        <v>17</v>
      </c>
      <c r="E789" s="117" t="s">
        <v>17</v>
      </c>
      <c r="F789" s="117" t="s">
        <v>17</v>
      </c>
      <c r="G789" s="94">
        <v>431.48</v>
      </c>
      <c r="H789" s="42" t="s">
        <v>716</v>
      </c>
      <c r="I789" s="94">
        <v>0.15409999999999999</v>
      </c>
      <c r="J789" s="111">
        <v>2800</v>
      </c>
      <c r="K789" s="42" t="s">
        <v>706</v>
      </c>
    </row>
    <row r="790" spans="1:11" s="92" customFormat="1" ht="13.5" x14ac:dyDescent="0.25">
      <c r="A790" s="29" t="s">
        <v>717</v>
      </c>
      <c r="B790" s="117" t="s">
        <v>17</v>
      </c>
      <c r="C790" s="117" t="s">
        <v>17</v>
      </c>
      <c r="D790" s="117" t="s">
        <v>17</v>
      </c>
      <c r="E790" s="117" t="s">
        <v>17</v>
      </c>
      <c r="F790" s="117" t="s">
        <v>17</v>
      </c>
      <c r="G790" s="94">
        <v>128.08000000000001</v>
      </c>
      <c r="H790" s="42" t="s">
        <v>716</v>
      </c>
      <c r="I790" s="94">
        <v>4.2350000000000003</v>
      </c>
      <c r="J790" s="111">
        <v>30</v>
      </c>
      <c r="K790" s="42" t="s">
        <v>706</v>
      </c>
    </row>
    <row r="791" spans="1:11" s="92" customFormat="1" ht="13.5" x14ac:dyDescent="0.25">
      <c r="A791" s="29" t="s">
        <v>708</v>
      </c>
      <c r="B791" s="117" t="s">
        <v>17</v>
      </c>
      <c r="C791" s="117" t="s">
        <v>17</v>
      </c>
      <c r="D791" s="117" t="s">
        <v>17</v>
      </c>
      <c r="E791" s="117" t="s">
        <v>17</v>
      </c>
      <c r="F791" s="117" t="s">
        <v>17</v>
      </c>
      <c r="G791" s="94">
        <v>1196.01</v>
      </c>
      <c r="H791" s="42" t="s">
        <v>716</v>
      </c>
      <c r="I791" s="94">
        <v>0.1497</v>
      </c>
      <c r="J791" s="111">
        <v>8000</v>
      </c>
      <c r="K791" s="42" t="s">
        <v>715</v>
      </c>
    </row>
    <row r="792" spans="1:11" s="92" customFormat="1" ht="13.5" x14ac:dyDescent="0.25">
      <c r="A792" s="29" t="s">
        <v>708</v>
      </c>
      <c r="B792" s="117" t="s">
        <v>17</v>
      </c>
      <c r="C792" s="117" t="s">
        <v>17</v>
      </c>
      <c r="D792" s="117" t="s">
        <v>17</v>
      </c>
      <c r="E792" s="117" t="s">
        <v>17</v>
      </c>
      <c r="F792" s="117" t="s">
        <v>17</v>
      </c>
      <c r="G792" s="94">
        <v>448.9</v>
      </c>
      <c r="H792" s="42" t="s">
        <v>716</v>
      </c>
      <c r="I792" s="94">
        <v>0.14960000000000001</v>
      </c>
      <c r="J792" s="111">
        <v>3000</v>
      </c>
      <c r="K792" s="42" t="s">
        <v>710</v>
      </c>
    </row>
    <row r="793" spans="1:11" s="92" customFormat="1" ht="13.5" x14ac:dyDescent="0.25">
      <c r="A793" s="29" t="s">
        <v>713</v>
      </c>
      <c r="B793" s="117" t="s">
        <v>17</v>
      </c>
      <c r="C793" s="117" t="s">
        <v>17</v>
      </c>
      <c r="D793" s="117" t="s">
        <v>17</v>
      </c>
      <c r="E793" s="117" t="s">
        <v>17</v>
      </c>
      <c r="F793" s="117" t="s">
        <v>17</v>
      </c>
      <c r="G793" s="94">
        <v>50.49</v>
      </c>
      <c r="H793" s="42" t="s">
        <v>718</v>
      </c>
      <c r="I793" s="94">
        <v>7.2099999999999997E-2</v>
      </c>
      <c r="J793" s="111">
        <v>700</v>
      </c>
      <c r="K793" s="42" t="s">
        <v>710</v>
      </c>
    </row>
    <row r="794" spans="1:11" s="92" customFormat="1" ht="13.5" x14ac:dyDescent="0.25">
      <c r="A794" s="29" t="s">
        <v>708</v>
      </c>
      <c r="B794" s="117" t="s">
        <v>17</v>
      </c>
      <c r="C794" s="117" t="s">
        <v>17</v>
      </c>
      <c r="D794" s="117" t="s">
        <v>17</v>
      </c>
      <c r="E794" s="117" t="s">
        <v>17</v>
      </c>
      <c r="F794" s="117" t="s">
        <v>17</v>
      </c>
      <c r="G794" s="94">
        <v>964.32</v>
      </c>
      <c r="H794" s="42" t="s">
        <v>112</v>
      </c>
      <c r="I794" s="94">
        <v>0.1285</v>
      </c>
      <c r="J794" s="111">
        <v>7500</v>
      </c>
      <c r="K794" s="42" t="s">
        <v>715</v>
      </c>
    </row>
    <row r="795" spans="1:11" s="92" customFormat="1" ht="13.5" x14ac:dyDescent="0.25">
      <c r="A795" s="29" t="s">
        <v>367</v>
      </c>
      <c r="B795" s="117" t="s">
        <v>17</v>
      </c>
      <c r="C795" s="117" t="s">
        <v>17</v>
      </c>
      <c r="D795" s="117" t="s">
        <v>17</v>
      </c>
      <c r="E795" s="117" t="s">
        <v>17</v>
      </c>
      <c r="F795" s="117" t="s">
        <v>17</v>
      </c>
      <c r="G795" s="94">
        <v>611.36</v>
      </c>
      <c r="H795" s="42" t="s">
        <v>719</v>
      </c>
      <c r="I795" s="94">
        <v>1.528</v>
      </c>
      <c r="J795" s="111">
        <v>400</v>
      </c>
      <c r="K795" s="42" t="s">
        <v>715</v>
      </c>
    </row>
    <row r="796" spans="1:11" s="92" customFormat="1" ht="13.5" x14ac:dyDescent="0.25">
      <c r="A796" s="29" t="s">
        <v>720</v>
      </c>
      <c r="B796" s="117" t="s">
        <v>17</v>
      </c>
      <c r="C796" s="117" t="s">
        <v>17</v>
      </c>
      <c r="D796" s="117" t="s">
        <v>17</v>
      </c>
      <c r="E796" s="117" t="s">
        <v>17</v>
      </c>
      <c r="F796" s="117" t="s">
        <v>17</v>
      </c>
      <c r="G796" s="94">
        <v>84.7</v>
      </c>
      <c r="H796" s="42" t="s">
        <v>371</v>
      </c>
      <c r="I796" s="94">
        <v>3.5289999999999999</v>
      </c>
      <c r="J796" s="111">
        <v>24</v>
      </c>
      <c r="K796" s="42" t="s">
        <v>710</v>
      </c>
    </row>
    <row r="797" spans="1:11" s="92" customFormat="1" ht="13.5" x14ac:dyDescent="0.25">
      <c r="A797" s="29" t="s">
        <v>353</v>
      </c>
      <c r="B797" s="117" t="s">
        <v>17</v>
      </c>
      <c r="C797" s="117" t="s">
        <v>17</v>
      </c>
      <c r="D797" s="117" t="s">
        <v>17</v>
      </c>
      <c r="E797" s="117" t="s">
        <v>17</v>
      </c>
      <c r="F797" s="117" t="s">
        <v>17</v>
      </c>
      <c r="G797" s="94">
        <v>371.55</v>
      </c>
      <c r="H797" s="42" t="s">
        <v>721</v>
      </c>
      <c r="I797" s="94">
        <v>0.77400000000000002</v>
      </c>
      <c r="J797" s="111">
        <v>480</v>
      </c>
      <c r="K797" s="42" t="s">
        <v>715</v>
      </c>
    </row>
    <row r="798" spans="1:11" s="92" customFormat="1" ht="13.5" x14ac:dyDescent="0.25">
      <c r="A798" s="29" t="s">
        <v>708</v>
      </c>
      <c r="B798" s="117" t="s">
        <v>17</v>
      </c>
      <c r="C798" s="117" t="s">
        <v>17</v>
      </c>
      <c r="D798" s="117" t="s">
        <v>17</v>
      </c>
      <c r="E798" s="117" t="s">
        <v>17</v>
      </c>
      <c r="F798" s="117" t="s">
        <v>17</v>
      </c>
      <c r="G798" s="94">
        <v>582.4</v>
      </c>
      <c r="H798" s="42" t="s">
        <v>143</v>
      </c>
      <c r="I798" s="94">
        <v>9.7000000000000003E-2</v>
      </c>
      <c r="J798" s="111">
        <v>6000</v>
      </c>
      <c r="K798" s="42" t="s">
        <v>707</v>
      </c>
    </row>
    <row r="799" spans="1:11" s="92" customFormat="1" ht="13.5" x14ac:dyDescent="0.25">
      <c r="A799" s="29" t="s">
        <v>722</v>
      </c>
      <c r="B799" s="117" t="s">
        <v>17</v>
      </c>
      <c r="C799" s="117" t="s">
        <v>17</v>
      </c>
      <c r="D799" s="117" t="s">
        <v>17</v>
      </c>
      <c r="E799" s="117" t="s">
        <v>17</v>
      </c>
      <c r="F799" s="117" t="s">
        <v>17</v>
      </c>
      <c r="G799" s="94">
        <v>254.5</v>
      </c>
      <c r="H799" s="42" t="s">
        <v>716</v>
      </c>
      <c r="I799" s="94">
        <v>5.09</v>
      </c>
      <c r="J799" s="111">
        <v>50</v>
      </c>
      <c r="K799" s="42" t="s">
        <v>710</v>
      </c>
    </row>
    <row r="800" spans="1:11" s="92" customFormat="1" ht="13.5" x14ac:dyDescent="0.25">
      <c r="A800" s="29" t="s">
        <v>723</v>
      </c>
      <c r="B800" s="117" t="s">
        <v>17</v>
      </c>
      <c r="C800" s="117" t="s">
        <v>17</v>
      </c>
      <c r="D800" s="117" t="s">
        <v>17</v>
      </c>
      <c r="E800" s="117" t="s">
        <v>17</v>
      </c>
      <c r="F800" s="117" t="s">
        <v>17</v>
      </c>
      <c r="G800" s="94">
        <v>390.87</v>
      </c>
      <c r="H800" s="42" t="s">
        <v>716</v>
      </c>
      <c r="I800" s="94">
        <v>3.907</v>
      </c>
      <c r="J800" s="111">
        <v>100</v>
      </c>
      <c r="K800" s="42" t="s">
        <v>710</v>
      </c>
    </row>
    <row r="801" spans="1:11" s="92" customFormat="1" ht="13.5" x14ac:dyDescent="0.25">
      <c r="A801" s="29" t="s">
        <v>708</v>
      </c>
      <c r="B801" s="117" t="s">
        <v>17</v>
      </c>
      <c r="C801" s="117" t="s">
        <v>17</v>
      </c>
      <c r="D801" s="117" t="s">
        <v>17</v>
      </c>
      <c r="E801" s="117" t="s">
        <v>17</v>
      </c>
      <c r="F801" s="117" t="s">
        <v>17</v>
      </c>
      <c r="G801" s="94">
        <v>122.08</v>
      </c>
      <c r="H801" s="42" t="s">
        <v>718</v>
      </c>
      <c r="I801" s="94">
        <v>0.122</v>
      </c>
      <c r="J801" s="111">
        <v>1000</v>
      </c>
      <c r="K801" s="42" t="s">
        <v>707</v>
      </c>
    </row>
    <row r="802" spans="1:11" s="92" customFormat="1" ht="13.5" x14ac:dyDescent="0.25">
      <c r="A802" s="29" t="s">
        <v>708</v>
      </c>
      <c r="B802" s="117" t="s">
        <v>17</v>
      </c>
      <c r="C802" s="117" t="s">
        <v>17</v>
      </c>
      <c r="D802" s="117" t="s">
        <v>17</v>
      </c>
      <c r="E802" s="117" t="s">
        <v>17</v>
      </c>
      <c r="F802" s="117" t="s">
        <v>17</v>
      </c>
      <c r="G802" s="94">
        <v>489.06</v>
      </c>
      <c r="H802" s="42" t="s">
        <v>724</v>
      </c>
      <c r="I802" s="94">
        <v>9.8000000000000004E-2</v>
      </c>
      <c r="J802" s="111">
        <v>4950</v>
      </c>
      <c r="K802" s="42" t="s">
        <v>707</v>
      </c>
    </row>
    <row r="803" spans="1:11" s="92" customFormat="1" ht="13.5" x14ac:dyDescent="0.25">
      <c r="A803" s="29" t="s">
        <v>708</v>
      </c>
      <c r="B803" s="117" t="s">
        <v>17</v>
      </c>
      <c r="C803" s="117" t="s">
        <v>17</v>
      </c>
      <c r="D803" s="117" t="s">
        <v>17</v>
      </c>
      <c r="E803" s="117" t="s">
        <v>17</v>
      </c>
      <c r="F803" s="117" t="s">
        <v>17</v>
      </c>
      <c r="G803" s="94">
        <v>131.38</v>
      </c>
      <c r="H803" s="42" t="s">
        <v>112</v>
      </c>
      <c r="I803" s="94">
        <v>0.1313</v>
      </c>
      <c r="J803" s="111">
        <v>1000</v>
      </c>
      <c r="K803" s="42" t="s">
        <v>707</v>
      </c>
    </row>
    <row r="804" spans="1:11" s="92" customFormat="1" ht="13.5" x14ac:dyDescent="0.25">
      <c r="A804" s="29" t="s">
        <v>420</v>
      </c>
      <c r="B804" s="117" t="s">
        <v>17</v>
      </c>
      <c r="C804" s="117" t="s">
        <v>17</v>
      </c>
      <c r="D804" s="117" t="s">
        <v>17</v>
      </c>
      <c r="E804" s="117" t="s">
        <v>17</v>
      </c>
      <c r="F804" s="117" t="s">
        <v>17</v>
      </c>
      <c r="G804" s="94">
        <v>404.59</v>
      </c>
      <c r="H804" s="42" t="s">
        <v>94</v>
      </c>
      <c r="I804" s="94">
        <v>3.52</v>
      </c>
      <c r="J804" s="111">
        <v>115</v>
      </c>
      <c r="K804" s="42" t="s">
        <v>411</v>
      </c>
    </row>
    <row r="805" spans="1:11" s="92" customFormat="1" ht="13.5" x14ac:dyDescent="0.25">
      <c r="A805" s="29" t="s">
        <v>488</v>
      </c>
      <c r="B805" s="117" t="s">
        <v>17</v>
      </c>
      <c r="C805" s="117" t="s">
        <v>17</v>
      </c>
      <c r="D805" s="117" t="s">
        <v>17</v>
      </c>
      <c r="E805" s="117" t="s">
        <v>17</v>
      </c>
      <c r="F805" s="117" t="s">
        <v>17</v>
      </c>
      <c r="G805" s="94">
        <v>771.12</v>
      </c>
      <c r="H805" s="42" t="s">
        <v>705</v>
      </c>
      <c r="I805" s="94">
        <v>2.5703999999999998</v>
      </c>
      <c r="J805" s="111">
        <v>300</v>
      </c>
      <c r="K805" s="42" t="s">
        <v>411</v>
      </c>
    </row>
    <row r="806" spans="1:11" s="92" customFormat="1" ht="13.5" x14ac:dyDescent="0.25">
      <c r="A806" s="29" t="s">
        <v>367</v>
      </c>
      <c r="B806" s="117" t="s">
        <v>17</v>
      </c>
      <c r="C806" s="117" t="s">
        <v>17</v>
      </c>
      <c r="D806" s="117" t="s">
        <v>17</v>
      </c>
      <c r="E806" s="117" t="s">
        <v>17</v>
      </c>
      <c r="F806" s="117" t="s">
        <v>17</v>
      </c>
      <c r="G806" s="94">
        <v>492.34</v>
      </c>
      <c r="H806" s="42" t="s">
        <v>705</v>
      </c>
      <c r="I806" s="94">
        <v>4.923</v>
      </c>
      <c r="J806" s="111">
        <v>100</v>
      </c>
      <c r="K806" s="42" t="s">
        <v>725</v>
      </c>
    </row>
    <row r="807" spans="1:11" s="92" customFormat="1" ht="13.5" x14ac:dyDescent="0.25">
      <c r="A807" s="29" t="s">
        <v>488</v>
      </c>
      <c r="B807" s="117" t="s">
        <v>17</v>
      </c>
      <c r="C807" s="117" t="s">
        <v>17</v>
      </c>
      <c r="D807" s="117" t="s">
        <v>17</v>
      </c>
      <c r="E807" s="117" t="s">
        <v>17</v>
      </c>
      <c r="F807" s="117" t="s">
        <v>17</v>
      </c>
      <c r="G807" s="94">
        <v>1693.88</v>
      </c>
      <c r="H807" s="42" t="s">
        <v>705</v>
      </c>
      <c r="I807" s="94">
        <v>8.4694000000000003</v>
      </c>
      <c r="J807" s="111">
        <v>200</v>
      </c>
      <c r="K807" s="42" t="s">
        <v>707</v>
      </c>
    </row>
    <row r="808" spans="1:11" s="92" customFormat="1" ht="13.5" x14ac:dyDescent="0.25">
      <c r="A808" s="29" t="s">
        <v>367</v>
      </c>
      <c r="B808" s="117" t="s">
        <v>17</v>
      </c>
      <c r="C808" s="117" t="s">
        <v>17</v>
      </c>
      <c r="D808" s="117" t="s">
        <v>17</v>
      </c>
      <c r="E808" s="117" t="s">
        <v>17</v>
      </c>
      <c r="F808" s="117" t="s">
        <v>17</v>
      </c>
      <c r="G808" s="94">
        <v>568.70000000000005</v>
      </c>
      <c r="H808" s="42" t="s">
        <v>73</v>
      </c>
      <c r="I808" s="94">
        <v>11.37</v>
      </c>
      <c r="J808" s="111">
        <v>50</v>
      </c>
      <c r="K808" s="42" t="s">
        <v>411</v>
      </c>
    </row>
    <row r="809" spans="1:11" s="92" customFormat="1" ht="13.5" x14ac:dyDescent="0.25">
      <c r="A809" s="29" t="s">
        <v>708</v>
      </c>
      <c r="B809" s="117" t="s">
        <v>17</v>
      </c>
      <c r="C809" s="117" t="s">
        <v>17</v>
      </c>
      <c r="D809" s="117" t="s">
        <v>17</v>
      </c>
      <c r="E809" s="117" t="s">
        <v>17</v>
      </c>
      <c r="F809" s="117" t="s">
        <v>17</v>
      </c>
      <c r="G809" s="94">
        <v>218.4</v>
      </c>
      <c r="H809" s="118" t="s">
        <v>288</v>
      </c>
      <c r="I809" s="94">
        <v>0.43680000000000002</v>
      </c>
      <c r="J809" s="111">
        <v>500</v>
      </c>
      <c r="K809" s="42" t="s">
        <v>411</v>
      </c>
    </row>
    <row r="810" spans="1:11" s="92" customFormat="1" ht="13.5" x14ac:dyDescent="0.25">
      <c r="A810" s="29" t="s">
        <v>708</v>
      </c>
      <c r="B810" s="117" t="s">
        <v>17</v>
      </c>
      <c r="C810" s="117" t="s">
        <v>17</v>
      </c>
      <c r="D810" s="117" t="s">
        <v>17</v>
      </c>
      <c r="E810" s="117" t="s">
        <v>17</v>
      </c>
      <c r="F810" s="117" t="s">
        <v>17</v>
      </c>
      <c r="G810" s="94">
        <v>74.7</v>
      </c>
      <c r="H810" s="118" t="s">
        <v>714</v>
      </c>
      <c r="I810" s="94">
        <v>0.3735</v>
      </c>
      <c r="J810" s="111">
        <v>200</v>
      </c>
      <c r="K810" s="42" t="s">
        <v>725</v>
      </c>
    </row>
    <row r="811" spans="1:11" s="92" customFormat="1" ht="13.5" x14ac:dyDescent="0.25">
      <c r="A811" s="29" t="s">
        <v>651</v>
      </c>
      <c r="B811" s="117" t="s">
        <v>17</v>
      </c>
      <c r="C811" s="117" t="s">
        <v>17</v>
      </c>
      <c r="D811" s="117" t="s">
        <v>17</v>
      </c>
      <c r="E811" s="117" t="s">
        <v>17</v>
      </c>
      <c r="F811" s="117" t="s">
        <v>17</v>
      </c>
      <c r="G811" s="94">
        <v>806.4</v>
      </c>
      <c r="H811" s="118" t="s">
        <v>714</v>
      </c>
      <c r="I811" s="94">
        <v>8.9599999999999999E-2</v>
      </c>
      <c r="J811" s="111">
        <v>9000</v>
      </c>
      <c r="K811" s="42" t="s">
        <v>725</v>
      </c>
    </row>
    <row r="812" spans="1:11" s="92" customFormat="1" ht="13.5" x14ac:dyDescent="0.25">
      <c r="A812" s="29" t="s">
        <v>726</v>
      </c>
      <c r="B812" s="117" t="s">
        <v>17</v>
      </c>
      <c r="C812" s="117" t="s">
        <v>17</v>
      </c>
      <c r="D812" s="117" t="s">
        <v>17</v>
      </c>
      <c r="E812" s="117" t="s">
        <v>17</v>
      </c>
      <c r="F812" s="117" t="s">
        <v>17</v>
      </c>
      <c r="G812" s="94">
        <v>98.2</v>
      </c>
      <c r="H812" s="118" t="s">
        <v>714</v>
      </c>
      <c r="I812" s="94">
        <v>49.1</v>
      </c>
      <c r="J812" s="111">
        <v>2</v>
      </c>
      <c r="K812" s="42" t="s">
        <v>706</v>
      </c>
    </row>
    <row r="813" spans="1:11" s="92" customFormat="1" ht="13.5" x14ac:dyDescent="0.25">
      <c r="A813" s="29" t="s">
        <v>651</v>
      </c>
      <c r="B813" s="117" t="s">
        <v>17</v>
      </c>
      <c r="C813" s="117" t="s">
        <v>17</v>
      </c>
      <c r="D813" s="117" t="s">
        <v>17</v>
      </c>
      <c r="E813" s="117" t="s">
        <v>17</v>
      </c>
      <c r="F813" s="117" t="s">
        <v>17</v>
      </c>
      <c r="G813" s="94">
        <v>2014.66</v>
      </c>
      <c r="H813" s="118" t="s">
        <v>77</v>
      </c>
      <c r="I813" s="94">
        <v>0.50366</v>
      </c>
      <c r="J813" s="111">
        <v>4000</v>
      </c>
      <c r="K813" s="42" t="s">
        <v>411</v>
      </c>
    </row>
    <row r="814" spans="1:11" s="92" customFormat="1" ht="13.5" x14ac:dyDescent="0.25">
      <c r="A814" s="29" t="s">
        <v>712</v>
      </c>
      <c r="B814" s="117" t="s">
        <v>17</v>
      </c>
      <c r="C814" s="117" t="s">
        <v>17</v>
      </c>
      <c r="D814" s="117" t="s">
        <v>17</v>
      </c>
      <c r="E814" s="117" t="s">
        <v>17</v>
      </c>
      <c r="F814" s="117" t="s">
        <v>17</v>
      </c>
      <c r="G814" s="94">
        <v>22.31</v>
      </c>
      <c r="H814" s="118" t="s">
        <v>77</v>
      </c>
      <c r="I814" s="94">
        <v>2.7799999999999998E-2</v>
      </c>
      <c r="J814" s="111">
        <v>800</v>
      </c>
      <c r="K814" s="42" t="s">
        <v>411</v>
      </c>
    </row>
    <row r="815" spans="1:11" s="92" customFormat="1" ht="13.5" x14ac:dyDescent="0.25">
      <c r="A815" s="29" t="s">
        <v>367</v>
      </c>
      <c r="B815" s="117" t="s">
        <v>17</v>
      </c>
      <c r="C815" s="117" t="s">
        <v>17</v>
      </c>
      <c r="D815" s="117" t="s">
        <v>17</v>
      </c>
      <c r="E815" s="117" t="s">
        <v>17</v>
      </c>
      <c r="F815" s="117" t="s">
        <v>17</v>
      </c>
      <c r="G815" s="94">
        <v>352.8</v>
      </c>
      <c r="H815" s="118" t="s">
        <v>77</v>
      </c>
      <c r="I815" s="94">
        <v>2.3519999999999999</v>
      </c>
      <c r="J815" s="111">
        <v>150</v>
      </c>
      <c r="K815" s="42" t="s">
        <v>411</v>
      </c>
    </row>
    <row r="816" spans="1:11" s="92" customFormat="1" ht="13.5" x14ac:dyDescent="0.25">
      <c r="A816" s="29" t="s">
        <v>198</v>
      </c>
      <c r="B816" s="117" t="s">
        <v>17</v>
      </c>
      <c r="C816" s="117" t="s">
        <v>17</v>
      </c>
      <c r="D816" s="117" t="s">
        <v>17</v>
      </c>
      <c r="E816" s="117" t="s">
        <v>17</v>
      </c>
      <c r="F816" s="117" t="s">
        <v>17</v>
      </c>
      <c r="G816" s="94">
        <v>48</v>
      </c>
      <c r="H816" s="118" t="s">
        <v>77</v>
      </c>
      <c r="I816" s="94">
        <v>4.8000000000000001E-2</v>
      </c>
      <c r="J816" s="111">
        <v>1000</v>
      </c>
      <c r="K816" s="42" t="s">
        <v>725</v>
      </c>
    </row>
    <row r="817" spans="1:11" s="92" customFormat="1" ht="13.5" x14ac:dyDescent="0.25">
      <c r="A817" s="29" t="s">
        <v>727</v>
      </c>
      <c r="B817" s="117" t="s">
        <v>17</v>
      </c>
      <c r="C817" s="117" t="s">
        <v>17</v>
      </c>
      <c r="D817" s="117" t="s">
        <v>17</v>
      </c>
      <c r="E817" s="117" t="s">
        <v>17</v>
      </c>
      <c r="F817" s="117" t="s">
        <v>17</v>
      </c>
      <c r="G817" s="94">
        <v>13.9</v>
      </c>
      <c r="H817" s="118" t="s">
        <v>77</v>
      </c>
      <c r="I817" s="94">
        <v>2.1999999999999999E-2</v>
      </c>
      <c r="J817" s="111">
        <v>500</v>
      </c>
      <c r="K817" s="42" t="s">
        <v>725</v>
      </c>
    </row>
    <row r="818" spans="1:11" s="92" customFormat="1" ht="13.5" x14ac:dyDescent="0.25">
      <c r="A818" s="29" t="s">
        <v>488</v>
      </c>
      <c r="B818" s="117" t="s">
        <v>17</v>
      </c>
      <c r="C818" s="117" t="s">
        <v>17</v>
      </c>
      <c r="D818" s="117" t="s">
        <v>17</v>
      </c>
      <c r="E818" s="117" t="s">
        <v>17</v>
      </c>
      <c r="F818" s="117" t="s">
        <v>17</v>
      </c>
      <c r="G818" s="94">
        <v>172.92</v>
      </c>
      <c r="H818" s="118" t="s">
        <v>77</v>
      </c>
      <c r="I818" s="94">
        <v>8.6460000000000008</v>
      </c>
      <c r="J818" s="111">
        <v>20</v>
      </c>
      <c r="K818" s="42" t="s">
        <v>706</v>
      </c>
    </row>
    <row r="819" spans="1:11" s="92" customFormat="1" ht="13.5" x14ac:dyDescent="0.25">
      <c r="A819" s="29" t="s">
        <v>708</v>
      </c>
      <c r="B819" s="117" t="s">
        <v>17</v>
      </c>
      <c r="C819" s="117" t="s">
        <v>17</v>
      </c>
      <c r="D819" s="117" t="s">
        <v>17</v>
      </c>
      <c r="E819" s="117" t="s">
        <v>17</v>
      </c>
      <c r="F819" s="117" t="s">
        <v>17</v>
      </c>
      <c r="G819" s="94">
        <v>599.76</v>
      </c>
      <c r="H819" s="118" t="s">
        <v>94</v>
      </c>
      <c r="I819" s="94">
        <v>0.13320000000000001</v>
      </c>
      <c r="J819" s="111">
        <v>4500</v>
      </c>
      <c r="K819" s="42" t="s">
        <v>411</v>
      </c>
    </row>
    <row r="820" spans="1:11" s="92" customFormat="1" ht="13.5" x14ac:dyDescent="0.25">
      <c r="A820" s="29" t="s">
        <v>708</v>
      </c>
      <c r="B820" s="117" t="s">
        <v>17</v>
      </c>
      <c r="C820" s="117" t="s">
        <v>17</v>
      </c>
      <c r="D820" s="117" t="s">
        <v>17</v>
      </c>
      <c r="E820" s="117" t="s">
        <v>17</v>
      </c>
      <c r="F820" s="117" t="s">
        <v>17</v>
      </c>
      <c r="G820" s="94">
        <v>1111.04</v>
      </c>
      <c r="H820" s="118" t="s">
        <v>94</v>
      </c>
      <c r="I820" s="94">
        <v>0.13880000000000001</v>
      </c>
      <c r="J820" s="111">
        <v>8000</v>
      </c>
      <c r="K820" s="42" t="s">
        <v>725</v>
      </c>
    </row>
    <row r="821" spans="1:11" s="92" customFormat="1" ht="13.5" x14ac:dyDescent="0.25">
      <c r="A821" s="29" t="s">
        <v>651</v>
      </c>
      <c r="B821" s="117" t="s">
        <v>17</v>
      </c>
      <c r="C821" s="117" t="s">
        <v>17</v>
      </c>
      <c r="D821" s="117" t="s">
        <v>17</v>
      </c>
      <c r="E821" s="117" t="s">
        <v>17</v>
      </c>
      <c r="F821" s="117" t="s">
        <v>17</v>
      </c>
      <c r="G821" s="94">
        <v>360.64</v>
      </c>
      <c r="H821" s="118" t="s">
        <v>718</v>
      </c>
      <c r="I821" s="94">
        <v>7.2120000000000004E-2</v>
      </c>
      <c r="J821" s="111">
        <v>5000</v>
      </c>
      <c r="K821" s="42" t="s">
        <v>710</v>
      </c>
    </row>
    <row r="822" spans="1:11" s="92" customFormat="1" ht="13.5" x14ac:dyDescent="0.25">
      <c r="A822" s="29" t="s">
        <v>726</v>
      </c>
      <c r="B822" s="117" t="s">
        <v>17</v>
      </c>
      <c r="C822" s="117" t="s">
        <v>17</v>
      </c>
      <c r="D822" s="117" t="s">
        <v>17</v>
      </c>
      <c r="E822" s="117" t="s">
        <v>17</v>
      </c>
      <c r="F822" s="117" t="s">
        <v>17</v>
      </c>
      <c r="G822" s="94">
        <v>107.52</v>
      </c>
      <c r="H822" s="118" t="s">
        <v>728</v>
      </c>
      <c r="I822" s="94">
        <v>53.76</v>
      </c>
      <c r="J822" s="111">
        <v>2</v>
      </c>
      <c r="K822" s="42" t="s">
        <v>188</v>
      </c>
    </row>
    <row r="823" spans="1:11" s="92" customFormat="1" ht="13.5" x14ac:dyDescent="0.25">
      <c r="A823" s="29" t="s">
        <v>708</v>
      </c>
      <c r="B823" s="117" t="s">
        <v>17</v>
      </c>
      <c r="C823" s="117" t="s">
        <v>17</v>
      </c>
      <c r="D823" s="117" t="s">
        <v>17</v>
      </c>
      <c r="E823" s="117" t="s">
        <v>17</v>
      </c>
      <c r="F823" s="117" t="s">
        <v>17</v>
      </c>
      <c r="G823" s="94">
        <v>686</v>
      </c>
      <c r="H823" s="118" t="s">
        <v>112</v>
      </c>
      <c r="I823" s="94">
        <v>0.13719999999999999</v>
      </c>
      <c r="J823" s="111">
        <v>5000</v>
      </c>
      <c r="K823" s="42" t="s">
        <v>411</v>
      </c>
    </row>
    <row r="824" spans="1:11" s="92" customFormat="1" ht="13.5" x14ac:dyDescent="0.25">
      <c r="A824" s="29" t="s">
        <v>708</v>
      </c>
      <c r="B824" s="117" t="s">
        <v>17</v>
      </c>
      <c r="C824" s="117" t="s">
        <v>17</v>
      </c>
      <c r="D824" s="117" t="s">
        <v>17</v>
      </c>
      <c r="E824" s="117" t="s">
        <v>17</v>
      </c>
      <c r="F824" s="117" t="s">
        <v>17</v>
      </c>
      <c r="G824" s="94">
        <v>482.97</v>
      </c>
      <c r="H824" s="118" t="s">
        <v>112</v>
      </c>
      <c r="I824" s="94">
        <v>0.12540000000000001</v>
      </c>
      <c r="J824" s="111">
        <v>3715</v>
      </c>
      <c r="K824" s="42" t="s">
        <v>725</v>
      </c>
    </row>
    <row r="825" spans="1:11" s="92" customFormat="1" ht="13.5" x14ac:dyDescent="0.25">
      <c r="A825" s="29" t="s">
        <v>708</v>
      </c>
      <c r="B825" s="117" t="s">
        <v>17</v>
      </c>
      <c r="C825" s="117" t="s">
        <v>17</v>
      </c>
      <c r="D825" s="117" t="s">
        <v>17</v>
      </c>
      <c r="E825" s="117" t="s">
        <v>17</v>
      </c>
      <c r="F825" s="117" t="s">
        <v>17</v>
      </c>
      <c r="G825" s="94">
        <v>51.43</v>
      </c>
      <c r="H825" s="118" t="s">
        <v>112</v>
      </c>
      <c r="I825" s="94">
        <v>0.1285</v>
      </c>
      <c r="J825" s="111">
        <v>400</v>
      </c>
      <c r="K825" s="42" t="s">
        <v>188</v>
      </c>
    </row>
    <row r="826" spans="1:11" s="92" customFormat="1" ht="13.5" x14ac:dyDescent="0.25">
      <c r="A826" s="29" t="s">
        <v>367</v>
      </c>
      <c r="B826" s="117" t="s">
        <v>17</v>
      </c>
      <c r="C826" s="117" t="s">
        <v>17</v>
      </c>
      <c r="D826" s="117" t="s">
        <v>17</v>
      </c>
      <c r="E826" s="117" t="s">
        <v>17</v>
      </c>
      <c r="F826" s="117" t="s">
        <v>17</v>
      </c>
      <c r="G826" s="94">
        <v>1533.29</v>
      </c>
      <c r="H826" s="118" t="s">
        <v>705</v>
      </c>
      <c r="I826" s="94">
        <v>6.13</v>
      </c>
      <c r="J826" s="111">
        <v>250</v>
      </c>
      <c r="K826" s="42" t="s">
        <v>707</v>
      </c>
    </row>
    <row r="827" spans="1:11" s="92" customFormat="1" ht="13.5" x14ac:dyDescent="0.25">
      <c r="A827" s="29" t="s">
        <v>488</v>
      </c>
      <c r="B827" s="117" t="s">
        <v>17</v>
      </c>
      <c r="C827" s="117" t="s">
        <v>17</v>
      </c>
      <c r="D827" s="117" t="s">
        <v>17</v>
      </c>
      <c r="E827" s="117" t="s">
        <v>17</v>
      </c>
      <c r="F827" s="117" t="s">
        <v>17</v>
      </c>
      <c r="G827" s="94">
        <v>516</v>
      </c>
      <c r="H827" s="118" t="s">
        <v>705</v>
      </c>
      <c r="I827" s="94">
        <v>2.58</v>
      </c>
      <c r="J827" s="111">
        <v>200</v>
      </c>
      <c r="K827" s="42" t="s">
        <v>706</v>
      </c>
    </row>
    <row r="828" spans="1:11" s="92" customFormat="1" ht="13.5" x14ac:dyDescent="0.25">
      <c r="A828" s="29" t="s">
        <v>366</v>
      </c>
      <c r="B828" s="117" t="s">
        <v>17</v>
      </c>
      <c r="C828" s="117" t="s">
        <v>17</v>
      </c>
      <c r="D828" s="117" t="s">
        <v>17</v>
      </c>
      <c r="E828" s="117" t="s">
        <v>17</v>
      </c>
      <c r="F828" s="117" t="s">
        <v>17</v>
      </c>
      <c r="G828" s="94">
        <v>84.94</v>
      </c>
      <c r="H828" s="118" t="s">
        <v>705</v>
      </c>
      <c r="I828" s="94">
        <v>14.16</v>
      </c>
      <c r="J828" s="111">
        <v>6</v>
      </c>
      <c r="K828" s="42" t="s">
        <v>706</v>
      </c>
    </row>
    <row r="829" spans="1:11" s="92" customFormat="1" ht="13.5" x14ac:dyDescent="0.25">
      <c r="A829" s="29" t="s">
        <v>420</v>
      </c>
      <c r="B829" s="117" t="s">
        <v>17</v>
      </c>
      <c r="C829" s="117" t="s">
        <v>17</v>
      </c>
      <c r="D829" s="117" t="s">
        <v>17</v>
      </c>
      <c r="E829" s="117" t="s">
        <v>17</v>
      </c>
      <c r="F829" s="117" t="s">
        <v>17</v>
      </c>
      <c r="G829" s="94">
        <v>531.9</v>
      </c>
      <c r="H829" s="118" t="s">
        <v>94</v>
      </c>
      <c r="I829" s="94">
        <v>5.91</v>
      </c>
      <c r="J829" s="111">
        <v>90</v>
      </c>
      <c r="K829" s="42" t="s">
        <v>729</v>
      </c>
    </row>
    <row r="830" spans="1:11" s="92" customFormat="1" ht="13.5" x14ac:dyDescent="0.25">
      <c r="A830" s="29" t="s">
        <v>420</v>
      </c>
      <c r="B830" s="117" t="s">
        <v>17</v>
      </c>
      <c r="C830" s="117" t="s">
        <v>17</v>
      </c>
      <c r="D830" s="117" t="s">
        <v>17</v>
      </c>
      <c r="E830" s="117" t="s">
        <v>17</v>
      </c>
      <c r="F830" s="117" t="s">
        <v>17</v>
      </c>
      <c r="G830" s="94">
        <v>863.89</v>
      </c>
      <c r="H830" s="118" t="s">
        <v>94</v>
      </c>
      <c r="I830" s="94">
        <v>4.6100000000000003</v>
      </c>
      <c r="J830" s="111">
        <v>187</v>
      </c>
      <c r="K830" s="42" t="s">
        <v>729</v>
      </c>
    </row>
    <row r="831" spans="1:11" s="92" customFormat="1" ht="13.5" x14ac:dyDescent="0.25">
      <c r="A831" s="29" t="s">
        <v>353</v>
      </c>
      <c r="B831" s="117" t="s">
        <v>17</v>
      </c>
      <c r="C831" s="117" t="s">
        <v>17</v>
      </c>
      <c r="D831" s="117" t="s">
        <v>17</v>
      </c>
      <c r="E831" s="117" t="s">
        <v>17</v>
      </c>
      <c r="F831" s="117" t="s">
        <v>17</v>
      </c>
      <c r="G831" s="94">
        <v>653.4</v>
      </c>
      <c r="H831" s="118" t="s">
        <v>730</v>
      </c>
      <c r="I831" s="94">
        <v>0.65339999999999998</v>
      </c>
      <c r="J831" s="111">
        <v>1000</v>
      </c>
      <c r="K831" s="42" t="s">
        <v>707</v>
      </c>
    </row>
    <row r="832" spans="1:11" s="92" customFormat="1" ht="13.5" x14ac:dyDescent="0.25">
      <c r="A832" s="29" t="s">
        <v>651</v>
      </c>
      <c r="B832" s="117" t="s">
        <v>17</v>
      </c>
      <c r="C832" s="117" t="s">
        <v>17</v>
      </c>
      <c r="D832" s="117" t="s">
        <v>17</v>
      </c>
      <c r="E832" s="117" t="s">
        <v>17</v>
      </c>
      <c r="F832" s="117" t="s">
        <v>17</v>
      </c>
      <c r="G832" s="94">
        <v>306.58</v>
      </c>
      <c r="H832" s="118" t="s">
        <v>77</v>
      </c>
      <c r="I832" s="94">
        <v>6.13E-2</v>
      </c>
      <c r="J832" s="111">
        <v>5000</v>
      </c>
      <c r="K832" s="42" t="s">
        <v>188</v>
      </c>
    </row>
    <row r="833" spans="1:11" s="73" customFormat="1" ht="25.5" x14ac:dyDescent="0.2">
      <c r="A833" s="82" t="s">
        <v>644</v>
      </c>
      <c r="B833" s="83" t="s">
        <v>17</v>
      </c>
      <c r="C833" s="83" t="s">
        <v>17</v>
      </c>
      <c r="D833" s="83" t="s">
        <v>17</v>
      </c>
      <c r="E833" s="83" t="s">
        <v>17</v>
      </c>
      <c r="F833" s="84">
        <f>19480+1090</f>
        <v>20570</v>
      </c>
      <c r="G833" s="84">
        <f>SUM(G834:G837)</f>
        <v>20570</v>
      </c>
      <c r="H833" s="119"/>
      <c r="I833" s="84">
        <f>I834+I835</f>
        <v>10285</v>
      </c>
      <c r="J833" s="84">
        <f>J834+J835</f>
        <v>2</v>
      </c>
      <c r="K833" s="84"/>
    </row>
    <row r="834" spans="1:11" s="30" customFormat="1" ht="12.75" x14ac:dyDescent="0.2">
      <c r="A834" s="87" t="s">
        <v>645</v>
      </c>
      <c r="B834" s="32" t="s">
        <v>17</v>
      </c>
      <c r="C834" s="32" t="s">
        <v>17</v>
      </c>
      <c r="D834" s="32" t="s">
        <v>17</v>
      </c>
      <c r="E834" s="32" t="s">
        <v>17</v>
      </c>
      <c r="F834" s="32" t="s">
        <v>17</v>
      </c>
      <c r="G834" s="34">
        <v>5142.5</v>
      </c>
      <c r="H834" s="95" t="s">
        <v>529</v>
      </c>
      <c r="I834" s="34">
        <v>5142.5</v>
      </c>
      <c r="J834" s="34">
        <v>1</v>
      </c>
      <c r="K834" s="41" t="s">
        <v>706</v>
      </c>
    </row>
    <row r="835" spans="1:11" s="30" customFormat="1" ht="12.75" x14ac:dyDescent="0.2">
      <c r="A835" s="87" t="s">
        <v>645</v>
      </c>
      <c r="B835" s="32" t="s">
        <v>17</v>
      </c>
      <c r="C835" s="32" t="s">
        <v>17</v>
      </c>
      <c r="D835" s="32" t="s">
        <v>17</v>
      </c>
      <c r="E835" s="32" t="s">
        <v>17</v>
      </c>
      <c r="F835" s="32" t="s">
        <v>17</v>
      </c>
      <c r="G835" s="34">
        <v>5142.5</v>
      </c>
      <c r="H835" s="95" t="s">
        <v>529</v>
      </c>
      <c r="I835" s="34">
        <v>5142.5</v>
      </c>
      <c r="J835" s="34">
        <v>1</v>
      </c>
      <c r="K835" s="41" t="s">
        <v>715</v>
      </c>
    </row>
    <row r="836" spans="1:11" s="30" customFormat="1" ht="12.75" x14ac:dyDescent="0.2">
      <c r="A836" s="87" t="s">
        <v>645</v>
      </c>
      <c r="B836" s="32" t="s">
        <v>17</v>
      </c>
      <c r="C836" s="32" t="s">
        <v>17</v>
      </c>
      <c r="D836" s="32" t="s">
        <v>17</v>
      </c>
      <c r="E836" s="32" t="s">
        <v>17</v>
      </c>
      <c r="F836" s="32" t="s">
        <v>17</v>
      </c>
      <c r="G836" s="34">
        <v>5142.5</v>
      </c>
      <c r="H836" s="95" t="s">
        <v>529</v>
      </c>
      <c r="I836" s="34">
        <v>5142.5</v>
      </c>
      <c r="J836" s="34">
        <v>1</v>
      </c>
      <c r="K836" s="41" t="s">
        <v>710</v>
      </c>
    </row>
    <row r="837" spans="1:11" s="30" customFormat="1" ht="12.75" x14ac:dyDescent="0.2">
      <c r="A837" s="87" t="s">
        <v>645</v>
      </c>
      <c r="B837" s="32" t="s">
        <v>17</v>
      </c>
      <c r="C837" s="32" t="s">
        <v>17</v>
      </c>
      <c r="D837" s="32" t="s">
        <v>17</v>
      </c>
      <c r="E837" s="32" t="s">
        <v>17</v>
      </c>
      <c r="F837" s="32" t="s">
        <v>17</v>
      </c>
      <c r="G837" s="34">
        <v>5142.5</v>
      </c>
      <c r="H837" s="95" t="s">
        <v>529</v>
      </c>
      <c r="I837" s="34">
        <v>5142.5</v>
      </c>
      <c r="J837" s="34">
        <v>1</v>
      </c>
      <c r="K837" s="41" t="s">
        <v>725</v>
      </c>
    </row>
    <row r="838" spans="1:11" s="73" customFormat="1" ht="20.45" hidden="1" customHeight="1" x14ac:dyDescent="0.2">
      <c r="A838" s="96" t="s">
        <v>646</v>
      </c>
      <c r="B838" s="97" t="s">
        <v>17</v>
      </c>
      <c r="C838" s="97" t="s">
        <v>17</v>
      </c>
      <c r="D838" s="97" t="s">
        <v>17</v>
      </c>
      <c r="E838" s="97" t="s">
        <v>17</v>
      </c>
      <c r="F838" s="98">
        <v>297450</v>
      </c>
      <c r="G838" s="34">
        <v>5142.5</v>
      </c>
      <c r="H838" s="109"/>
      <c r="I838" s="98"/>
      <c r="J838" s="98"/>
      <c r="K838" s="110"/>
    </row>
    <row r="839" spans="1:11" s="33" customFormat="1" ht="63.75" x14ac:dyDescent="0.2">
      <c r="A839" s="82" t="s">
        <v>647</v>
      </c>
      <c r="B839" s="83" t="s">
        <v>17</v>
      </c>
      <c r="C839" s="83" t="s">
        <v>17</v>
      </c>
      <c r="D839" s="83" t="s">
        <v>17</v>
      </c>
      <c r="E839" s="83" t="s">
        <v>17</v>
      </c>
      <c r="F839" s="84">
        <v>4490</v>
      </c>
      <c r="G839" s="84">
        <f>G840+G850</f>
        <v>4490</v>
      </c>
      <c r="H839" s="84"/>
      <c r="I839" s="84"/>
      <c r="J839" s="84"/>
      <c r="K839" s="120"/>
    </row>
    <row r="840" spans="1:11" s="122" customFormat="1" ht="20.25" x14ac:dyDescent="0.3">
      <c r="A840" s="67" t="s">
        <v>731</v>
      </c>
      <c r="B840" s="68" t="s">
        <v>17</v>
      </c>
      <c r="C840" s="68" t="s">
        <v>17</v>
      </c>
      <c r="D840" s="68" t="s">
        <v>17</v>
      </c>
      <c r="E840" s="68" t="s">
        <v>17</v>
      </c>
      <c r="F840" s="68" t="s">
        <v>17</v>
      </c>
      <c r="G840" s="56">
        <f>G841+G842+G843+G844+G845+G846+G847+G848+G849</f>
        <v>2937.0000000000005</v>
      </c>
      <c r="H840" s="121"/>
      <c r="I840" s="56"/>
      <c r="J840" s="56"/>
      <c r="K840" s="102"/>
    </row>
    <row r="841" spans="1:11" s="123" customFormat="1" ht="20.25" x14ac:dyDescent="0.3">
      <c r="A841" s="87" t="s">
        <v>296</v>
      </c>
      <c r="B841" s="68" t="s">
        <v>17</v>
      </c>
      <c r="C841" s="68" t="s">
        <v>17</v>
      </c>
      <c r="D841" s="68" t="s">
        <v>17</v>
      </c>
      <c r="E841" s="68" t="s">
        <v>17</v>
      </c>
      <c r="F841" s="68" t="s">
        <v>17</v>
      </c>
      <c r="G841" s="34">
        <v>66.12</v>
      </c>
      <c r="H841" s="95" t="s">
        <v>714</v>
      </c>
      <c r="I841" s="34">
        <v>7.9000000000000001E-2</v>
      </c>
      <c r="J841" s="107">
        <v>826</v>
      </c>
      <c r="K841" s="41" t="s">
        <v>710</v>
      </c>
    </row>
    <row r="842" spans="1:11" s="123" customFormat="1" ht="20.25" x14ac:dyDescent="0.3">
      <c r="A842" s="87" t="s">
        <v>296</v>
      </c>
      <c r="B842" s="68" t="s">
        <v>17</v>
      </c>
      <c r="C842" s="68" t="s">
        <v>17</v>
      </c>
      <c r="D842" s="68" t="s">
        <v>17</v>
      </c>
      <c r="E842" s="68" t="s">
        <v>17</v>
      </c>
      <c r="F842" s="68" t="s">
        <v>17</v>
      </c>
      <c r="G842" s="34">
        <v>23.89</v>
      </c>
      <c r="H842" s="95" t="s">
        <v>714</v>
      </c>
      <c r="I842" s="34">
        <v>7.9000000000000001E-2</v>
      </c>
      <c r="J842" s="107">
        <v>300</v>
      </c>
      <c r="K842" s="41" t="s">
        <v>725</v>
      </c>
    </row>
    <row r="843" spans="1:11" s="123" customFormat="1" ht="20.25" x14ac:dyDescent="0.3">
      <c r="A843" s="87" t="s">
        <v>296</v>
      </c>
      <c r="B843" s="68" t="s">
        <v>17</v>
      </c>
      <c r="C843" s="68" t="s">
        <v>17</v>
      </c>
      <c r="D843" s="68" t="s">
        <v>17</v>
      </c>
      <c r="E843" s="68" t="s">
        <v>17</v>
      </c>
      <c r="F843" s="68" t="s">
        <v>17</v>
      </c>
      <c r="G843" s="34">
        <v>366.27</v>
      </c>
      <c r="H843" s="95" t="s">
        <v>732</v>
      </c>
      <c r="I843" s="34">
        <v>0.122</v>
      </c>
      <c r="J843" s="107">
        <v>3000</v>
      </c>
      <c r="K843" s="41" t="s">
        <v>725</v>
      </c>
    </row>
    <row r="844" spans="1:11" s="123" customFormat="1" ht="20.25" x14ac:dyDescent="0.3">
      <c r="A844" s="87" t="s">
        <v>296</v>
      </c>
      <c r="B844" s="68" t="s">
        <v>17</v>
      </c>
      <c r="C844" s="68" t="s">
        <v>17</v>
      </c>
      <c r="D844" s="68" t="s">
        <v>17</v>
      </c>
      <c r="E844" s="68" t="s">
        <v>17</v>
      </c>
      <c r="F844" s="68" t="s">
        <v>17</v>
      </c>
      <c r="G844" s="34">
        <v>291.51</v>
      </c>
      <c r="H844" s="95" t="s">
        <v>733</v>
      </c>
      <c r="I844" s="34">
        <v>0.128</v>
      </c>
      <c r="J844" s="107">
        <v>2277</v>
      </c>
      <c r="K844" s="41" t="s">
        <v>706</v>
      </c>
    </row>
    <row r="845" spans="1:11" s="123" customFormat="1" ht="20.25" x14ac:dyDescent="0.3">
      <c r="A845" s="87" t="s">
        <v>296</v>
      </c>
      <c r="B845" s="68" t="s">
        <v>17</v>
      </c>
      <c r="C845" s="68" t="s">
        <v>17</v>
      </c>
      <c r="D845" s="68" t="s">
        <v>17</v>
      </c>
      <c r="E845" s="68" t="s">
        <v>17</v>
      </c>
      <c r="F845" s="68" t="s">
        <v>17</v>
      </c>
      <c r="G845" s="34">
        <v>512.51</v>
      </c>
      <c r="H845" s="95" t="s">
        <v>733</v>
      </c>
      <c r="I845" s="34">
        <v>0.128</v>
      </c>
      <c r="J845" s="107">
        <v>4000</v>
      </c>
      <c r="K845" s="41" t="s">
        <v>710</v>
      </c>
    </row>
    <row r="846" spans="1:11" s="123" customFormat="1" ht="20.25" x14ac:dyDescent="0.3">
      <c r="A846" s="87" t="s">
        <v>296</v>
      </c>
      <c r="B846" s="68" t="s">
        <v>17</v>
      </c>
      <c r="C846" s="68" t="s">
        <v>17</v>
      </c>
      <c r="D846" s="68" t="s">
        <v>17</v>
      </c>
      <c r="E846" s="68" t="s">
        <v>17</v>
      </c>
      <c r="F846" s="68" t="s">
        <v>17</v>
      </c>
      <c r="G846" s="34">
        <v>627.54</v>
      </c>
      <c r="H846" s="95" t="s">
        <v>733</v>
      </c>
      <c r="I846" s="34">
        <v>0.126</v>
      </c>
      <c r="J846" s="107">
        <v>5000</v>
      </c>
      <c r="K846" s="41" t="s">
        <v>725</v>
      </c>
    </row>
    <row r="847" spans="1:11" s="123" customFormat="1" ht="20.25" x14ac:dyDescent="0.3">
      <c r="A847" s="87" t="s">
        <v>296</v>
      </c>
      <c r="B847" s="68" t="s">
        <v>17</v>
      </c>
      <c r="C847" s="68" t="s">
        <v>17</v>
      </c>
      <c r="D847" s="68" t="s">
        <v>17</v>
      </c>
      <c r="E847" s="68" t="s">
        <v>17</v>
      </c>
      <c r="F847" s="68" t="s">
        <v>17</v>
      </c>
      <c r="G847" s="34">
        <v>420</v>
      </c>
      <c r="H847" s="95" t="s">
        <v>106</v>
      </c>
      <c r="I847" s="34">
        <v>0.16800000000000001</v>
      </c>
      <c r="J847" s="107">
        <v>2500</v>
      </c>
      <c r="K847" s="41" t="s">
        <v>734</v>
      </c>
    </row>
    <row r="848" spans="1:11" s="123" customFormat="1" ht="20.25" x14ac:dyDescent="0.3">
      <c r="A848" s="87" t="s">
        <v>735</v>
      </c>
      <c r="B848" s="68" t="s">
        <v>17</v>
      </c>
      <c r="C848" s="68" t="s">
        <v>17</v>
      </c>
      <c r="D848" s="68" t="s">
        <v>17</v>
      </c>
      <c r="E848" s="68" t="s">
        <v>17</v>
      </c>
      <c r="F848" s="68" t="s">
        <v>17</v>
      </c>
      <c r="G848" s="34">
        <v>268.8</v>
      </c>
      <c r="H848" s="95" t="s">
        <v>736</v>
      </c>
      <c r="I848" s="34">
        <v>0.67200000000000004</v>
      </c>
      <c r="J848" s="107">
        <v>40</v>
      </c>
      <c r="K848" s="41" t="s">
        <v>725</v>
      </c>
    </row>
    <row r="849" spans="1:11" s="123" customFormat="1" ht="20.25" x14ac:dyDescent="0.3">
      <c r="A849" s="87" t="s">
        <v>737</v>
      </c>
      <c r="B849" s="68" t="s">
        <v>17</v>
      </c>
      <c r="C849" s="68" t="s">
        <v>17</v>
      </c>
      <c r="D849" s="68" t="s">
        <v>17</v>
      </c>
      <c r="E849" s="68" t="s">
        <v>17</v>
      </c>
      <c r="F849" s="68" t="s">
        <v>17</v>
      </c>
      <c r="G849" s="34">
        <v>360.36</v>
      </c>
      <c r="H849" s="95" t="s">
        <v>738</v>
      </c>
      <c r="I849" s="34">
        <v>32.76</v>
      </c>
      <c r="J849" s="107">
        <v>11</v>
      </c>
      <c r="K849" s="41" t="s">
        <v>739</v>
      </c>
    </row>
    <row r="850" spans="1:11" s="125" customFormat="1" ht="25.5" x14ac:dyDescent="0.3">
      <c r="A850" s="67" t="s">
        <v>740</v>
      </c>
      <c r="B850" s="68" t="s">
        <v>17</v>
      </c>
      <c r="C850" s="68" t="s">
        <v>17</v>
      </c>
      <c r="D850" s="68" t="s">
        <v>17</v>
      </c>
      <c r="E850" s="68" t="s">
        <v>17</v>
      </c>
      <c r="F850" s="68" t="s">
        <v>17</v>
      </c>
      <c r="G850" s="56">
        <f>G851+G852+G853+G854+G855+G856+G857+G858+G859+G860+G861+G862+G863+G864</f>
        <v>1553</v>
      </c>
      <c r="H850" s="124"/>
      <c r="I850" s="56"/>
      <c r="J850" s="56"/>
      <c r="K850" s="102"/>
    </row>
    <row r="851" spans="1:11" s="130" customFormat="1" ht="20.25" x14ac:dyDescent="0.3">
      <c r="A851" s="126" t="s">
        <v>741</v>
      </c>
      <c r="B851" s="68" t="s">
        <v>17</v>
      </c>
      <c r="C851" s="68" t="s">
        <v>17</v>
      </c>
      <c r="D851" s="68" t="s">
        <v>17</v>
      </c>
      <c r="E851" s="68" t="s">
        <v>17</v>
      </c>
      <c r="F851" s="68" t="s">
        <v>17</v>
      </c>
      <c r="G851" s="127">
        <v>231.84</v>
      </c>
      <c r="H851" s="95" t="s">
        <v>742</v>
      </c>
      <c r="I851" s="128">
        <v>0.57999999999999996</v>
      </c>
      <c r="J851" s="129">
        <v>400</v>
      </c>
      <c r="K851" s="41" t="s">
        <v>707</v>
      </c>
    </row>
    <row r="852" spans="1:11" s="130" customFormat="1" ht="20.25" x14ac:dyDescent="0.3">
      <c r="A852" s="126" t="s">
        <v>743</v>
      </c>
      <c r="B852" s="68" t="s">
        <v>17</v>
      </c>
      <c r="C852" s="68" t="s">
        <v>17</v>
      </c>
      <c r="D852" s="68" t="s">
        <v>17</v>
      </c>
      <c r="E852" s="68" t="s">
        <v>17</v>
      </c>
      <c r="F852" s="68" t="s">
        <v>17</v>
      </c>
      <c r="G852" s="127">
        <v>48.88</v>
      </c>
      <c r="H852" s="95" t="s">
        <v>742</v>
      </c>
      <c r="I852" s="128">
        <v>0.48799999999999999</v>
      </c>
      <c r="J852" s="129">
        <v>100</v>
      </c>
      <c r="K852" s="41" t="s">
        <v>706</v>
      </c>
    </row>
    <row r="853" spans="1:11" s="130" customFormat="1" ht="20.25" x14ac:dyDescent="0.3">
      <c r="A853" s="126" t="s">
        <v>744</v>
      </c>
      <c r="B853" s="68" t="s">
        <v>17</v>
      </c>
      <c r="C853" s="68" t="s">
        <v>17</v>
      </c>
      <c r="D853" s="68" t="s">
        <v>17</v>
      </c>
      <c r="E853" s="68" t="s">
        <v>17</v>
      </c>
      <c r="F853" s="68" t="s">
        <v>17</v>
      </c>
      <c r="G853" s="127">
        <v>70.56</v>
      </c>
      <c r="H853" s="95" t="s">
        <v>745</v>
      </c>
      <c r="I853" s="128">
        <v>7.8399999999999997E-2</v>
      </c>
      <c r="J853" s="129">
        <v>900</v>
      </c>
      <c r="K853" s="41" t="s">
        <v>707</v>
      </c>
    </row>
    <row r="854" spans="1:11" s="130" customFormat="1" ht="20.25" x14ac:dyDescent="0.3">
      <c r="A854" s="126" t="s">
        <v>744</v>
      </c>
      <c r="B854" s="68" t="s">
        <v>17</v>
      </c>
      <c r="C854" s="68" t="s">
        <v>17</v>
      </c>
      <c r="D854" s="68" t="s">
        <v>17</v>
      </c>
      <c r="E854" s="68" t="s">
        <v>17</v>
      </c>
      <c r="F854" s="68" t="s">
        <v>17</v>
      </c>
      <c r="G854" s="127">
        <v>114</v>
      </c>
      <c r="H854" s="95" t="s">
        <v>94</v>
      </c>
      <c r="I854" s="128">
        <v>0.18990000000000001</v>
      </c>
      <c r="J854" s="129">
        <v>600</v>
      </c>
      <c r="K854" s="41" t="s">
        <v>707</v>
      </c>
    </row>
    <row r="855" spans="1:11" s="130" customFormat="1" ht="20.25" x14ac:dyDescent="0.3">
      <c r="A855" s="126" t="s">
        <v>743</v>
      </c>
      <c r="B855" s="68" t="s">
        <v>17</v>
      </c>
      <c r="C855" s="68" t="s">
        <v>17</v>
      </c>
      <c r="D855" s="68" t="s">
        <v>17</v>
      </c>
      <c r="E855" s="68" t="s">
        <v>17</v>
      </c>
      <c r="F855" s="68" t="s">
        <v>17</v>
      </c>
      <c r="G855" s="127">
        <v>59.3</v>
      </c>
      <c r="H855" s="95" t="s">
        <v>94</v>
      </c>
      <c r="I855" s="128">
        <v>5.93</v>
      </c>
      <c r="J855" s="129">
        <v>10</v>
      </c>
      <c r="K855" s="41" t="s">
        <v>707</v>
      </c>
    </row>
    <row r="856" spans="1:11" s="130" customFormat="1" ht="20.25" x14ac:dyDescent="0.3">
      <c r="A856" s="126" t="s">
        <v>746</v>
      </c>
      <c r="B856" s="68" t="s">
        <v>17</v>
      </c>
      <c r="C856" s="68" t="s">
        <v>17</v>
      </c>
      <c r="D856" s="68" t="s">
        <v>17</v>
      </c>
      <c r="E856" s="68" t="s">
        <v>17</v>
      </c>
      <c r="F856" s="68" t="s">
        <v>17</v>
      </c>
      <c r="G856" s="127">
        <v>32.1</v>
      </c>
      <c r="H856" s="95" t="s">
        <v>94</v>
      </c>
      <c r="I856" s="128">
        <v>3.21</v>
      </c>
      <c r="J856" s="129">
        <v>10</v>
      </c>
      <c r="K856" s="41" t="s">
        <v>707</v>
      </c>
    </row>
    <row r="857" spans="1:11" s="130" customFormat="1" ht="20.25" x14ac:dyDescent="0.3">
      <c r="A857" s="126" t="s">
        <v>746</v>
      </c>
      <c r="B857" s="68" t="s">
        <v>17</v>
      </c>
      <c r="C857" s="68" t="s">
        <v>17</v>
      </c>
      <c r="D857" s="68" t="s">
        <v>17</v>
      </c>
      <c r="E857" s="68" t="s">
        <v>17</v>
      </c>
      <c r="F857" s="68" t="s">
        <v>17</v>
      </c>
      <c r="G857" s="127">
        <v>67.48</v>
      </c>
      <c r="H857" s="95" t="s">
        <v>747</v>
      </c>
      <c r="I857" s="128">
        <v>2.2490000000000001</v>
      </c>
      <c r="J857" s="129">
        <v>30</v>
      </c>
      <c r="K857" s="41" t="s">
        <v>725</v>
      </c>
    </row>
    <row r="858" spans="1:11" s="130" customFormat="1" ht="20.25" x14ac:dyDescent="0.3">
      <c r="A858" s="126" t="s">
        <v>743</v>
      </c>
      <c r="B858" s="68" t="s">
        <v>17</v>
      </c>
      <c r="C858" s="68" t="s">
        <v>17</v>
      </c>
      <c r="D858" s="68" t="s">
        <v>17</v>
      </c>
      <c r="E858" s="68" t="s">
        <v>17</v>
      </c>
      <c r="F858" s="68" t="s">
        <v>17</v>
      </c>
      <c r="G858" s="127">
        <v>308.55</v>
      </c>
      <c r="H858" s="95" t="s">
        <v>732</v>
      </c>
      <c r="I858" s="128">
        <v>5.1420000000000003</v>
      </c>
      <c r="J858" s="129">
        <v>60</v>
      </c>
      <c r="K858" s="41" t="s">
        <v>411</v>
      </c>
    </row>
    <row r="859" spans="1:11" s="130" customFormat="1" ht="20.25" x14ac:dyDescent="0.3">
      <c r="A859" s="126" t="s">
        <v>748</v>
      </c>
      <c r="B859" s="68" t="s">
        <v>17</v>
      </c>
      <c r="C859" s="68" t="s">
        <v>17</v>
      </c>
      <c r="D859" s="68" t="s">
        <v>17</v>
      </c>
      <c r="E859" s="68" t="s">
        <v>17</v>
      </c>
      <c r="F859" s="68" t="s">
        <v>17</v>
      </c>
      <c r="G859" s="127">
        <v>116.66</v>
      </c>
      <c r="H859" s="95" t="s">
        <v>732</v>
      </c>
      <c r="I859" s="128">
        <v>0.97199999999999998</v>
      </c>
      <c r="J859" s="129">
        <v>120</v>
      </c>
      <c r="K859" s="41" t="s">
        <v>710</v>
      </c>
    </row>
    <row r="860" spans="1:11" s="130" customFormat="1" ht="20.25" x14ac:dyDescent="0.3">
      <c r="A860" s="87" t="s">
        <v>746</v>
      </c>
      <c r="B860" s="68" t="s">
        <v>17</v>
      </c>
      <c r="C860" s="68" t="s">
        <v>17</v>
      </c>
      <c r="D860" s="68" t="s">
        <v>17</v>
      </c>
      <c r="E860" s="68" t="s">
        <v>17</v>
      </c>
      <c r="F860" s="68" t="s">
        <v>17</v>
      </c>
      <c r="G860" s="56">
        <v>12.2</v>
      </c>
      <c r="H860" s="95" t="s">
        <v>732</v>
      </c>
      <c r="I860" s="76">
        <v>0.61</v>
      </c>
      <c r="J860" s="131">
        <v>20</v>
      </c>
      <c r="K860" s="41" t="s">
        <v>706</v>
      </c>
    </row>
    <row r="861" spans="1:11" s="130" customFormat="1" ht="20.25" x14ac:dyDescent="0.3">
      <c r="A861" s="87" t="s">
        <v>743</v>
      </c>
      <c r="B861" s="68" t="s">
        <v>17</v>
      </c>
      <c r="C861" s="68" t="s">
        <v>17</v>
      </c>
      <c r="D861" s="68" t="s">
        <v>17</v>
      </c>
      <c r="E861" s="68" t="s">
        <v>17</v>
      </c>
      <c r="F861" s="68" t="s">
        <v>17</v>
      </c>
      <c r="G861" s="56">
        <v>18.87</v>
      </c>
      <c r="H861" s="95" t="s">
        <v>732</v>
      </c>
      <c r="I861" s="76">
        <v>6.29</v>
      </c>
      <c r="J861" s="131">
        <v>3</v>
      </c>
      <c r="K861" s="41" t="s">
        <v>706</v>
      </c>
    </row>
    <row r="862" spans="1:11" s="130" customFormat="1" ht="20.25" x14ac:dyDescent="0.3">
      <c r="A862" s="87" t="s">
        <v>743</v>
      </c>
      <c r="B862" s="68" t="s">
        <v>17</v>
      </c>
      <c r="C862" s="68" t="s">
        <v>17</v>
      </c>
      <c r="D862" s="68" t="s">
        <v>17</v>
      </c>
      <c r="E862" s="68" t="s">
        <v>17</v>
      </c>
      <c r="F862" s="68" t="s">
        <v>17</v>
      </c>
      <c r="G862" s="56">
        <v>35.54</v>
      </c>
      <c r="H862" s="95" t="s">
        <v>732</v>
      </c>
      <c r="I862" s="76">
        <v>6.29</v>
      </c>
      <c r="J862" s="131">
        <v>5</v>
      </c>
      <c r="K862" s="41" t="s">
        <v>710</v>
      </c>
    </row>
    <row r="863" spans="1:11" s="130" customFormat="1" ht="20.25" x14ac:dyDescent="0.3">
      <c r="A863" s="87" t="s">
        <v>741</v>
      </c>
      <c r="B863" s="68" t="s">
        <v>17</v>
      </c>
      <c r="C863" s="68" t="s">
        <v>17</v>
      </c>
      <c r="D863" s="68" t="s">
        <v>17</v>
      </c>
      <c r="E863" s="68" t="s">
        <v>17</v>
      </c>
      <c r="F863" s="68" t="s">
        <v>17</v>
      </c>
      <c r="G863" s="56">
        <v>52.64</v>
      </c>
      <c r="H863" s="95" t="s">
        <v>749</v>
      </c>
      <c r="I863" s="76">
        <v>0.65800000000000003</v>
      </c>
      <c r="J863" s="131">
        <v>80</v>
      </c>
      <c r="K863" s="41" t="s">
        <v>725</v>
      </c>
    </row>
    <row r="864" spans="1:11" s="130" customFormat="1" ht="20.25" x14ac:dyDescent="0.3">
      <c r="A864" s="87" t="s">
        <v>744</v>
      </c>
      <c r="B864" s="68" t="s">
        <v>17</v>
      </c>
      <c r="C864" s="68" t="s">
        <v>17</v>
      </c>
      <c r="D864" s="68" t="s">
        <v>17</v>
      </c>
      <c r="E864" s="68" t="s">
        <v>17</v>
      </c>
      <c r="F864" s="68" t="s">
        <v>17</v>
      </c>
      <c r="G864" s="56">
        <v>384.38</v>
      </c>
      <c r="H864" s="95" t="s">
        <v>733</v>
      </c>
      <c r="I864" s="76">
        <v>0.128</v>
      </c>
      <c r="J864" s="131">
        <v>3000</v>
      </c>
      <c r="K864" s="41" t="s">
        <v>707</v>
      </c>
    </row>
    <row r="865" spans="1:11" s="33" customFormat="1" ht="12.75" x14ac:dyDescent="0.2">
      <c r="A865" s="26" t="s">
        <v>419</v>
      </c>
      <c r="B865" s="66" t="s">
        <v>17</v>
      </c>
      <c r="C865" s="66" t="s">
        <v>17</v>
      </c>
      <c r="D865" s="66" t="s">
        <v>17</v>
      </c>
      <c r="E865" s="66" t="s">
        <v>17</v>
      </c>
      <c r="F865" s="31">
        <f>F866+F868</f>
        <v>316453</v>
      </c>
      <c r="G865" s="31">
        <f>G866+G868</f>
        <v>316453</v>
      </c>
      <c r="H865" s="27" t="s">
        <v>17</v>
      </c>
      <c r="I865" s="27" t="s">
        <v>17</v>
      </c>
      <c r="J865" s="27" t="s">
        <v>17</v>
      </c>
      <c r="K865" s="27" t="s">
        <v>17</v>
      </c>
    </row>
    <row r="866" spans="1:11" s="33" customFormat="1" ht="51" x14ac:dyDescent="0.2">
      <c r="A866" s="82" t="s">
        <v>583</v>
      </c>
      <c r="B866" s="83" t="s">
        <v>17</v>
      </c>
      <c r="C866" s="83" t="s">
        <v>17</v>
      </c>
      <c r="D866" s="83" t="s">
        <v>17</v>
      </c>
      <c r="E866" s="83" t="s">
        <v>17</v>
      </c>
      <c r="F866" s="84">
        <f>F867</f>
        <v>290297</v>
      </c>
      <c r="G866" s="84">
        <f>G867</f>
        <v>290297</v>
      </c>
      <c r="H866" s="85" t="s">
        <v>17</v>
      </c>
      <c r="I866" s="86" t="s">
        <v>17</v>
      </c>
      <c r="J866" s="86" t="s">
        <v>17</v>
      </c>
      <c r="K866" s="86"/>
    </row>
    <row r="867" spans="1:11" s="73" customFormat="1" ht="12.75" x14ac:dyDescent="0.2">
      <c r="A867" s="87" t="s">
        <v>584</v>
      </c>
      <c r="B867" s="68" t="s">
        <v>17</v>
      </c>
      <c r="C867" s="68" t="s">
        <v>17</v>
      </c>
      <c r="D867" s="68" t="s">
        <v>17</v>
      </c>
      <c r="E867" s="68" t="s">
        <v>17</v>
      </c>
      <c r="F867" s="76">
        <v>290297</v>
      </c>
      <c r="G867" s="56">
        <v>290297</v>
      </c>
      <c r="H867" s="88" t="s">
        <v>17</v>
      </c>
      <c r="I867" s="71" t="s">
        <v>17</v>
      </c>
      <c r="J867" s="71" t="s">
        <v>17</v>
      </c>
      <c r="K867" s="71"/>
    </row>
    <row r="868" spans="1:11" s="33" customFormat="1" ht="25.5" x14ac:dyDescent="0.2">
      <c r="A868" s="82" t="s">
        <v>585</v>
      </c>
      <c r="B868" s="83" t="s">
        <v>17</v>
      </c>
      <c r="C868" s="83" t="s">
        <v>17</v>
      </c>
      <c r="D868" s="83" t="s">
        <v>17</v>
      </c>
      <c r="E868" s="83" t="s">
        <v>17</v>
      </c>
      <c r="F868" s="84">
        <v>26156</v>
      </c>
      <c r="G868" s="84">
        <f>SUM(G869:G916)</f>
        <v>26156</v>
      </c>
      <c r="H868" s="85" t="s">
        <v>17</v>
      </c>
      <c r="I868" s="86" t="s">
        <v>17</v>
      </c>
      <c r="J868" s="86" t="s">
        <v>17</v>
      </c>
      <c r="K868" s="90"/>
    </row>
    <row r="869" spans="1:11" s="92" customFormat="1" ht="13.5" x14ac:dyDescent="0.25">
      <c r="A869" s="87" t="s">
        <v>750</v>
      </c>
      <c r="B869" s="32" t="s">
        <v>17</v>
      </c>
      <c r="C869" s="32" t="s">
        <v>17</v>
      </c>
      <c r="D869" s="32" t="s">
        <v>17</v>
      </c>
      <c r="E869" s="32" t="s">
        <v>17</v>
      </c>
      <c r="F869" s="32" t="s">
        <v>17</v>
      </c>
      <c r="G869" s="34">
        <v>1914.24</v>
      </c>
      <c r="H869" s="118" t="s">
        <v>705</v>
      </c>
      <c r="I869" s="94">
        <v>6.380814</v>
      </c>
      <c r="J869" s="111">
        <v>300</v>
      </c>
      <c r="K869" s="132" t="s">
        <v>751</v>
      </c>
    </row>
    <row r="870" spans="1:11" s="92" customFormat="1" ht="13.5" x14ac:dyDescent="0.25">
      <c r="A870" s="87" t="s">
        <v>752</v>
      </c>
      <c r="B870" s="32" t="s">
        <v>17</v>
      </c>
      <c r="C870" s="32" t="s">
        <v>17</v>
      </c>
      <c r="D870" s="32" t="s">
        <v>17</v>
      </c>
      <c r="E870" s="32" t="s">
        <v>17</v>
      </c>
      <c r="F870" s="32" t="s">
        <v>17</v>
      </c>
      <c r="G870" s="34">
        <v>535.92999999999995</v>
      </c>
      <c r="H870" s="118" t="s">
        <v>705</v>
      </c>
      <c r="I870" s="94">
        <v>2.6796700000000002</v>
      </c>
      <c r="J870" s="111">
        <v>200</v>
      </c>
      <c r="K870" s="132" t="s">
        <v>753</v>
      </c>
    </row>
    <row r="871" spans="1:11" s="92" customFormat="1" ht="13.5" x14ac:dyDescent="0.25">
      <c r="A871" s="87" t="s">
        <v>752</v>
      </c>
      <c r="B871" s="32" t="s">
        <v>17</v>
      </c>
      <c r="C871" s="32" t="s">
        <v>17</v>
      </c>
      <c r="D871" s="32" t="s">
        <v>17</v>
      </c>
      <c r="E871" s="32" t="s">
        <v>17</v>
      </c>
      <c r="F871" s="32" t="s">
        <v>17</v>
      </c>
      <c r="G871" s="34">
        <v>1134.74</v>
      </c>
      <c r="H871" s="118" t="s">
        <v>705</v>
      </c>
      <c r="I871" s="94">
        <v>5.6736899999999997</v>
      </c>
      <c r="J871" s="111">
        <v>200</v>
      </c>
      <c r="K871" s="132" t="s">
        <v>754</v>
      </c>
    </row>
    <row r="872" spans="1:11" s="92" customFormat="1" ht="13.5" x14ac:dyDescent="0.25">
      <c r="A872" s="87" t="s">
        <v>752</v>
      </c>
      <c r="B872" s="32" t="s">
        <v>17</v>
      </c>
      <c r="C872" s="32" t="s">
        <v>17</v>
      </c>
      <c r="D872" s="32" t="s">
        <v>17</v>
      </c>
      <c r="E872" s="32" t="s">
        <v>17</v>
      </c>
      <c r="F872" s="32" t="s">
        <v>17</v>
      </c>
      <c r="G872" s="34">
        <v>562.65</v>
      </c>
      <c r="H872" s="118" t="s">
        <v>73</v>
      </c>
      <c r="I872" s="94">
        <v>1.8754999999999999</v>
      </c>
      <c r="J872" s="111">
        <v>300</v>
      </c>
      <c r="K872" s="132" t="s">
        <v>753</v>
      </c>
    </row>
    <row r="873" spans="1:11" s="92" customFormat="1" ht="13.5" x14ac:dyDescent="0.25">
      <c r="A873" s="87" t="s">
        <v>755</v>
      </c>
      <c r="B873" s="32" t="s">
        <v>17</v>
      </c>
      <c r="C873" s="32" t="s">
        <v>17</v>
      </c>
      <c r="D873" s="32" t="s">
        <v>17</v>
      </c>
      <c r="E873" s="32" t="s">
        <v>17</v>
      </c>
      <c r="F873" s="32" t="s">
        <v>17</v>
      </c>
      <c r="G873" s="34">
        <v>181.48</v>
      </c>
      <c r="H873" s="118" t="s">
        <v>705</v>
      </c>
      <c r="I873" s="94">
        <v>1.81488</v>
      </c>
      <c r="J873" s="111">
        <v>100</v>
      </c>
      <c r="K873" s="132" t="s">
        <v>753</v>
      </c>
    </row>
    <row r="874" spans="1:11" s="92" customFormat="1" ht="13.5" x14ac:dyDescent="0.25">
      <c r="A874" s="87" t="s">
        <v>755</v>
      </c>
      <c r="B874" s="32" t="s">
        <v>17</v>
      </c>
      <c r="C874" s="32" t="s">
        <v>17</v>
      </c>
      <c r="D874" s="32" t="s">
        <v>17</v>
      </c>
      <c r="E874" s="32" t="s">
        <v>17</v>
      </c>
      <c r="F874" s="32" t="s">
        <v>17</v>
      </c>
      <c r="G874" s="34">
        <v>314.57</v>
      </c>
      <c r="H874" s="118" t="s">
        <v>705</v>
      </c>
      <c r="I874" s="94">
        <v>1.5728789999999999</v>
      </c>
      <c r="J874" s="111">
        <v>200</v>
      </c>
      <c r="K874" s="132" t="s">
        <v>754</v>
      </c>
    </row>
    <row r="875" spans="1:11" s="92" customFormat="1" ht="13.5" x14ac:dyDescent="0.25">
      <c r="A875" s="87" t="s">
        <v>755</v>
      </c>
      <c r="B875" s="32" t="s">
        <v>17</v>
      </c>
      <c r="C875" s="32" t="s">
        <v>17</v>
      </c>
      <c r="D875" s="32" t="s">
        <v>17</v>
      </c>
      <c r="E875" s="32" t="s">
        <v>17</v>
      </c>
      <c r="F875" s="32" t="s">
        <v>17</v>
      </c>
      <c r="G875" s="34">
        <v>508.18</v>
      </c>
      <c r="H875" s="118" t="s">
        <v>705</v>
      </c>
      <c r="I875" s="94">
        <v>2.5408789999999999</v>
      </c>
      <c r="J875" s="111">
        <v>200</v>
      </c>
      <c r="K875" s="132" t="s">
        <v>751</v>
      </c>
    </row>
    <row r="876" spans="1:11" s="92" customFormat="1" ht="13.5" x14ac:dyDescent="0.25">
      <c r="A876" s="87" t="s">
        <v>756</v>
      </c>
      <c r="B876" s="32" t="s">
        <v>17</v>
      </c>
      <c r="C876" s="32" t="s">
        <v>17</v>
      </c>
      <c r="D876" s="32" t="s">
        <v>17</v>
      </c>
      <c r="E876" s="32" t="s">
        <v>17</v>
      </c>
      <c r="F876" s="32" t="s">
        <v>17</v>
      </c>
      <c r="G876" s="34">
        <v>133.76</v>
      </c>
      <c r="H876" s="118" t="s">
        <v>705</v>
      </c>
      <c r="I876" s="94">
        <v>2.675189</v>
      </c>
      <c r="J876" s="111">
        <v>50</v>
      </c>
      <c r="K876" s="132" t="s">
        <v>753</v>
      </c>
    </row>
    <row r="877" spans="1:11" s="92" customFormat="1" ht="13.5" x14ac:dyDescent="0.25">
      <c r="A877" s="87" t="s">
        <v>757</v>
      </c>
      <c r="B877" s="32" t="s">
        <v>17</v>
      </c>
      <c r="C877" s="32" t="s">
        <v>17</v>
      </c>
      <c r="D877" s="32" t="s">
        <v>17</v>
      </c>
      <c r="E877" s="32" t="s">
        <v>17</v>
      </c>
      <c r="F877" s="32" t="s">
        <v>17</v>
      </c>
      <c r="G877" s="34">
        <v>242</v>
      </c>
      <c r="H877" s="118" t="s">
        <v>705</v>
      </c>
      <c r="I877" s="94">
        <v>4.8398789999999998</v>
      </c>
      <c r="J877" s="111">
        <v>50</v>
      </c>
      <c r="K877" s="132" t="s">
        <v>753</v>
      </c>
    </row>
    <row r="878" spans="1:11" s="92" customFormat="1" ht="13.5" x14ac:dyDescent="0.25">
      <c r="A878" s="87" t="s">
        <v>758</v>
      </c>
      <c r="B878" s="32" t="s">
        <v>17</v>
      </c>
      <c r="C878" s="32" t="s">
        <v>17</v>
      </c>
      <c r="D878" s="32" t="s">
        <v>17</v>
      </c>
      <c r="E878" s="32" t="s">
        <v>17</v>
      </c>
      <c r="F878" s="32" t="s">
        <v>17</v>
      </c>
      <c r="G878" s="34">
        <v>653.4</v>
      </c>
      <c r="H878" s="118" t="s">
        <v>77</v>
      </c>
      <c r="I878" s="94">
        <v>2.1779999999999999</v>
      </c>
      <c r="J878" s="111">
        <v>300</v>
      </c>
      <c r="K878" s="132" t="s">
        <v>754</v>
      </c>
    </row>
    <row r="879" spans="1:11" s="92" customFormat="1" ht="13.5" x14ac:dyDescent="0.25">
      <c r="A879" s="87" t="s">
        <v>366</v>
      </c>
      <c r="B879" s="32" t="s">
        <v>17</v>
      </c>
      <c r="C879" s="32" t="s">
        <v>17</v>
      </c>
      <c r="D879" s="32" t="s">
        <v>17</v>
      </c>
      <c r="E879" s="32" t="s">
        <v>17</v>
      </c>
      <c r="F879" s="32" t="s">
        <v>17</v>
      </c>
      <c r="G879" s="34">
        <v>72.59</v>
      </c>
      <c r="H879" s="118" t="s">
        <v>705</v>
      </c>
      <c r="I879" s="94">
        <v>3.6295160000000002</v>
      </c>
      <c r="J879" s="111">
        <v>20</v>
      </c>
      <c r="K879" s="132" t="s">
        <v>751</v>
      </c>
    </row>
    <row r="880" spans="1:11" s="92" customFormat="1" ht="13.5" x14ac:dyDescent="0.25">
      <c r="A880" s="87" t="s">
        <v>366</v>
      </c>
      <c r="B880" s="32" t="s">
        <v>17</v>
      </c>
      <c r="C880" s="32" t="s">
        <v>17</v>
      </c>
      <c r="D880" s="32" t="s">
        <v>17</v>
      </c>
      <c r="E880" s="32" t="s">
        <v>17</v>
      </c>
      <c r="F880" s="32" t="s">
        <v>17</v>
      </c>
      <c r="G880" s="34">
        <v>145.19999999999999</v>
      </c>
      <c r="H880" s="118" t="s">
        <v>77</v>
      </c>
      <c r="I880" s="94">
        <v>3.63</v>
      </c>
      <c r="J880" s="111">
        <v>40</v>
      </c>
      <c r="K880" s="132" t="s">
        <v>751</v>
      </c>
    </row>
    <row r="881" spans="1:11" s="92" customFormat="1" ht="13.5" x14ac:dyDescent="0.25">
      <c r="A881" s="87" t="s">
        <v>366</v>
      </c>
      <c r="B881" s="32" t="s">
        <v>17</v>
      </c>
      <c r="C881" s="32" t="s">
        <v>17</v>
      </c>
      <c r="D881" s="32" t="s">
        <v>17</v>
      </c>
      <c r="E881" s="32" t="s">
        <v>17</v>
      </c>
      <c r="F881" s="32" t="s">
        <v>17</v>
      </c>
      <c r="G881" s="34">
        <v>119.78</v>
      </c>
      <c r="H881" s="118" t="s">
        <v>705</v>
      </c>
      <c r="I881" s="94">
        <v>3.6295000000000002</v>
      </c>
      <c r="J881" s="111">
        <v>33</v>
      </c>
      <c r="K881" s="132" t="s">
        <v>753</v>
      </c>
    </row>
    <row r="882" spans="1:11" s="92" customFormat="1" ht="13.5" x14ac:dyDescent="0.25">
      <c r="A882" s="87" t="s">
        <v>366</v>
      </c>
      <c r="B882" s="32" t="s">
        <v>17</v>
      </c>
      <c r="C882" s="32" t="s">
        <v>17</v>
      </c>
      <c r="D882" s="32" t="s">
        <v>17</v>
      </c>
      <c r="E882" s="32" t="s">
        <v>17</v>
      </c>
      <c r="F882" s="32" t="s">
        <v>17</v>
      </c>
      <c r="G882" s="34">
        <v>239.57</v>
      </c>
      <c r="H882" s="118" t="s">
        <v>705</v>
      </c>
      <c r="I882" s="94">
        <v>7.2597579999999997</v>
      </c>
      <c r="J882" s="111">
        <v>33</v>
      </c>
      <c r="K882" s="132" t="s">
        <v>753</v>
      </c>
    </row>
    <row r="883" spans="1:11" s="92" customFormat="1" ht="13.5" x14ac:dyDescent="0.25">
      <c r="A883" s="87" t="s">
        <v>366</v>
      </c>
      <c r="B883" s="32" t="s">
        <v>17</v>
      </c>
      <c r="C883" s="32" t="s">
        <v>17</v>
      </c>
      <c r="D883" s="32" t="s">
        <v>17</v>
      </c>
      <c r="E883" s="32" t="s">
        <v>17</v>
      </c>
      <c r="F883" s="32" t="s">
        <v>17</v>
      </c>
      <c r="G883" s="34">
        <v>197.47</v>
      </c>
      <c r="H883" s="118" t="s">
        <v>73</v>
      </c>
      <c r="I883" s="94">
        <v>5.8079999999999998</v>
      </c>
      <c r="J883" s="111">
        <v>34</v>
      </c>
      <c r="K883" s="132" t="s">
        <v>753</v>
      </c>
    </row>
    <row r="884" spans="1:11" s="92" customFormat="1" ht="13.5" x14ac:dyDescent="0.25">
      <c r="A884" s="87" t="s">
        <v>366</v>
      </c>
      <c r="B884" s="32" t="s">
        <v>17</v>
      </c>
      <c r="C884" s="32" t="s">
        <v>17</v>
      </c>
      <c r="D884" s="32" t="s">
        <v>17</v>
      </c>
      <c r="E884" s="32" t="s">
        <v>17</v>
      </c>
      <c r="F884" s="32" t="s">
        <v>17</v>
      </c>
      <c r="G884" s="34">
        <v>145.19</v>
      </c>
      <c r="H884" s="118" t="s">
        <v>705</v>
      </c>
      <c r="I884" s="94">
        <v>3.6295160000000002</v>
      </c>
      <c r="J884" s="111">
        <v>40</v>
      </c>
      <c r="K884" s="132" t="s">
        <v>754</v>
      </c>
    </row>
    <row r="885" spans="1:11" s="92" customFormat="1" ht="13.5" x14ac:dyDescent="0.25">
      <c r="A885" s="87" t="s">
        <v>366</v>
      </c>
      <c r="B885" s="32" t="s">
        <v>17</v>
      </c>
      <c r="C885" s="32" t="s">
        <v>17</v>
      </c>
      <c r="D885" s="32" t="s">
        <v>17</v>
      </c>
      <c r="E885" s="32" t="s">
        <v>17</v>
      </c>
      <c r="F885" s="32" t="s">
        <v>17</v>
      </c>
      <c r="G885" s="34">
        <v>348.48</v>
      </c>
      <c r="H885" s="118" t="s">
        <v>73</v>
      </c>
      <c r="I885" s="94">
        <v>5.8079999999999998</v>
      </c>
      <c r="J885" s="111">
        <v>60</v>
      </c>
      <c r="K885" s="132" t="s">
        <v>754</v>
      </c>
    </row>
    <row r="886" spans="1:11" s="92" customFormat="1" ht="13.5" x14ac:dyDescent="0.25">
      <c r="A886" s="29" t="s">
        <v>759</v>
      </c>
      <c r="B886" s="32" t="s">
        <v>17</v>
      </c>
      <c r="C886" s="32" t="s">
        <v>17</v>
      </c>
      <c r="D886" s="32" t="s">
        <v>17</v>
      </c>
      <c r="E886" s="32" t="s">
        <v>17</v>
      </c>
      <c r="F886" s="32" t="s">
        <v>17</v>
      </c>
      <c r="G886" s="34">
        <v>11.95</v>
      </c>
      <c r="H886" s="133" t="s">
        <v>733</v>
      </c>
      <c r="I886" s="94">
        <v>0.1195</v>
      </c>
      <c r="J886" s="111">
        <v>100</v>
      </c>
      <c r="K886" s="132" t="s">
        <v>751</v>
      </c>
    </row>
    <row r="887" spans="1:11" s="92" customFormat="1" ht="13.5" x14ac:dyDescent="0.25">
      <c r="A887" s="29" t="s">
        <v>759</v>
      </c>
      <c r="B887" s="32" t="s">
        <v>17</v>
      </c>
      <c r="C887" s="32" t="s">
        <v>17</v>
      </c>
      <c r="D887" s="32" t="s">
        <v>17</v>
      </c>
      <c r="E887" s="32" t="s">
        <v>17</v>
      </c>
      <c r="F887" s="32" t="s">
        <v>17</v>
      </c>
      <c r="G887" s="34">
        <v>87.36</v>
      </c>
      <c r="H887" s="118" t="s">
        <v>75</v>
      </c>
      <c r="I887" s="94">
        <v>0.21840000000000001</v>
      </c>
      <c r="J887" s="111">
        <v>400</v>
      </c>
      <c r="K887" s="132" t="s">
        <v>753</v>
      </c>
    </row>
    <row r="888" spans="1:11" s="92" customFormat="1" ht="13.5" x14ac:dyDescent="0.25">
      <c r="A888" s="29" t="s">
        <v>759</v>
      </c>
      <c r="B888" s="32" t="s">
        <v>17</v>
      </c>
      <c r="C888" s="32" t="s">
        <v>17</v>
      </c>
      <c r="D888" s="32" t="s">
        <v>17</v>
      </c>
      <c r="E888" s="32" t="s">
        <v>17</v>
      </c>
      <c r="F888" s="32" t="s">
        <v>17</v>
      </c>
      <c r="G888" s="34">
        <v>23.9</v>
      </c>
      <c r="H888" s="133" t="s">
        <v>733</v>
      </c>
      <c r="I888" s="94">
        <v>0.119504</v>
      </c>
      <c r="J888" s="111">
        <v>200</v>
      </c>
      <c r="K888" s="132" t="s">
        <v>754</v>
      </c>
    </row>
    <row r="889" spans="1:11" s="92" customFormat="1" ht="13.5" x14ac:dyDescent="0.25">
      <c r="A889" s="29" t="s">
        <v>759</v>
      </c>
      <c r="B889" s="32" t="s">
        <v>17</v>
      </c>
      <c r="C889" s="32" t="s">
        <v>17</v>
      </c>
      <c r="D889" s="32" t="s">
        <v>17</v>
      </c>
      <c r="E889" s="32" t="s">
        <v>17</v>
      </c>
      <c r="F889" s="32" t="s">
        <v>17</v>
      </c>
      <c r="G889" s="34">
        <v>37.35</v>
      </c>
      <c r="H889" s="42" t="s">
        <v>714</v>
      </c>
      <c r="I889" s="94">
        <v>0.37352000000000002</v>
      </c>
      <c r="J889" s="111">
        <v>100</v>
      </c>
      <c r="K889" s="132" t="s">
        <v>754</v>
      </c>
    </row>
    <row r="890" spans="1:11" s="92" customFormat="1" ht="13.5" x14ac:dyDescent="0.25">
      <c r="A890" s="29" t="s">
        <v>760</v>
      </c>
      <c r="B890" s="32" t="s">
        <v>17</v>
      </c>
      <c r="C890" s="32" t="s">
        <v>17</v>
      </c>
      <c r="D890" s="32" t="s">
        <v>17</v>
      </c>
      <c r="E890" s="32" t="s">
        <v>17</v>
      </c>
      <c r="F890" s="32" t="s">
        <v>17</v>
      </c>
      <c r="G890" s="34">
        <v>672</v>
      </c>
      <c r="H890" s="42" t="s">
        <v>714</v>
      </c>
      <c r="I890" s="94">
        <v>0.112</v>
      </c>
      <c r="J890" s="111">
        <v>6000</v>
      </c>
      <c r="K890" s="132" t="s">
        <v>751</v>
      </c>
    </row>
    <row r="891" spans="1:11" s="92" customFormat="1" ht="13.5" x14ac:dyDescent="0.25">
      <c r="A891" s="29" t="s">
        <v>760</v>
      </c>
      <c r="B891" s="32" t="s">
        <v>17</v>
      </c>
      <c r="C891" s="32" t="s">
        <v>17</v>
      </c>
      <c r="D891" s="32" t="s">
        <v>17</v>
      </c>
      <c r="E891" s="32" t="s">
        <v>17</v>
      </c>
      <c r="F891" s="32" t="s">
        <v>17</v>
      </c>
      <c r="G891" s="34">
        <v>1157.18</v>
      </c>
      <c r="H891" s="133" t="s">
        <v>733</v>
      </c>
      <c r="I891" s="94">
        <v>0.128576</v>
      </c>
      <c r="J891" s="111">
        <v>9000</v>
      </c>
      <c r="K891" s="132" t="s">
        <v>753</v>
      </c>
    </row>
    <row r="892" spans="1:11" s="92" customFormat="1" ht="13.5" x14ac:dyDescent="0.25">
      <c r="A892" s="29" t="s">
        <v>760</v>
      </c>
      <c r="B892" s="32" t="s">
        <v>17</v>
      </c>
      <c r="C892" s="32" t="s">
        <v>17</v>
      </c>
      <c r="D892" s="32" t="s">
        <v>17</v>
      </c>
      <c r="E892" s="32" t="s">
        <v>17</v>
      </c>
      <c r="F892" s="32" t="s">
        <v>17</v>
      </c>
      <c r="G892" s="34">
        <v>1237.82</v>
      </c>
      <c r="H892" s="118" t="s">
        <v>77</v>
      </c>
      <c r="I892" s="94">
        <v>0.13753599999999999</v>
      </c>
      <c r="J892" s="111">
        <v>9000</v>
      </c>
      <c r="K892" s="132" t="s">
        <v>754</v>
      </c>
    </row>
    <row r="893" spans="1:11" s="92" customFormat="1" ht="13.5" x14ac:dyDescent="0.25">
      <c r="A893" s="29" t="s">
        <v>760</v>
      </c>
      <c r="B893" s="32" t="s">
        <v>17</v>
      </c>
      <c r="C893" s="32" t="s">
        <v>17</v>
      </c>
      <c r="D893" s="32" t="s">
        <v>17</v>
      </c>
      <c r="E893" s="32" t="s">
        <v>17</v>
      </c>
      <c r="F893" s="32" t="s">
        <v>17</v>
      </c>
      <c r="G893" s="34">
        <v>1318.24</v>
      </c>
      <c r="H893" s="118" t="s">
        <v>77</v>
      </c>
      <c r="I893" s="94">
        <v>0.131824</v>
      </c>
      <c r="J893" s="111">
        <v>10000</v>
      </c>
      <c r="K893" s="132" t="s">
        <v>754</v>
      </c>
    </row>
    <row r="894" spans="1:11" s="92" customFormat="1" ht="13.5" x14ac:dyDescent="0.25">
      <c r="A894" s="29" t="s">
        <v>760</v>
      </c>
      <c r="B894" s="32" t="s">
        <v>17</v>
      </c>
      <c r="C894" s="32" t="s">
        <v>17</v>
      </c>
      <c r="D894" s="32" t="s">
        <v>17</v>
      </c>
      <c r="E894" s="32" t="s">
        <v>17</v>
      </c>
      <c r="F894" s="32" t="s">
        <v>17</v>
      </c>
      <c r="G894" s="34">
        <v>983.81</v>
      </c>
      <c r="H894" s="118" t="s">
        <v>77</v>
      </c>
      <c r="I894" s="94">
        <v>0.122976</v>
      </c>
      <c r="J894" s="111">
        <v>8000</v>
      </c>
      <c r="K894" s="132" t="s">
        <v>754</v>
      </c>
    </row>
    <row r="895" spans="1:11" s="92" customFormat="1" ht="13.5" x14ac:dyDescent="0.25">
      <c r="A895" s="29" t="s">
        <v>760</v>
      </c>
      <c r="B895" s="32" t="s">
        <v>17</v>
      </c>
      <c r="C895" s="32" t="s">
        <v>17</v>
      </c>
      <c r="D895" s="32" t="s">
        <v>17</v>
      </c>
      <c r="E895" s="32" t="s">
        <v>17</v>
      </c>
      <c r="F895" s="32" t="s">
        <v>17</v>
      </c>
      <c r="G895" s="34">
        <v>473.98</v>
      </c>
      <c r="H895" s="118" t="s">
        <v>77</v>
      </c>
      <c r="I895" s="94">
        <v>0.118496</v>
      </c>
      <c r="J895" s="111">
        <v>4000</v>
      </c>
      <c r="K895" s="132" t="s">
        <v>754</v>
      </c>
    </row>
    <row r="896" spans="1:11" s="92" customFormat="1" ht="13.5" x14ac:dyDescent="0.25">
      <c r="A896" s="29" t="s">
        <v>760</v>
      </c>
      <c r="B896" s="32" t="s">
        <v>17</v>
      </c>
      <c r="C896" s="32" t="s">
        <v>17</v>
      </c>
      <c r="D896" s="32" t="s">
        <v>17</v>
      </c>
      <c r="E896" s="32" t="s">
        <v>17</v>
      </c>
      <c r="F896" s="32" t="s">
        <v>17</v>
      </c>
      <c r="G896" s="34">
        <v>605.91999999999996</v>
      </c>
      <c r="H896" s="118" t="s">
        <v>77</v>
      </c>
      <c r="I896" s="94">
        <v>0.121184</v>
      </c>
      <c r="J896" s="111">
        <v>5000</v>
      </c>
      <c r="K896" s="132" t="s">
        <v>754</v>
      </c>
    </row>
    <row r="897" spans="1:11" s="92" customFormat="1" ht="13.5" x14ac:dyDescent="0.25">
      <c r="A897" s="29" t="s">
        <v>760</v>
      </c>
      <c r="B897" s="32" t="s">
        <v>17</v>
      </c>
      <c r="C897" s="32" t="s">
        <v>17</v>
      </c>
      <c r="D897" s="32" t="s">
        <v>17</v>
      </c>
      <c r="E897" s="32" t="s">
        <v>17</v>
      </c>
      <c r="F897" s="32" t="s">
        <v>17</v>
      </c>
      <c r="G897" s="34">
        <v>584.16999999999996</v>
      </c>
      <c r="H897" s="118" t="s">
        <v>77</v>
      </c>
      <c r="I897" s="94">
        <v>0.127413</v>
      </c>
      <c r="J897" s="111">
        <v>4585</v>
      </c>
      <c r="K897" s="132" t="s">
        <v>754</v>
      </c>
    </row>
    <row r="898" spans="1:11" s="92" customFormat="1" ht="13.5" x14ac:dyDescent="0.25">
      <c r="A898" s="29" t="s">
        <v>488</v>
      </c>
      <c r="B898" s="32" t="s">
        <v>17</v>
      </c>
      <c r="C898" s="32" t="s">
        <v>17</v>
      </c>
      <c r="D898" s="32" t="s">
        <v>17</v>
      </c>
      <c r="E898" s="32" t="s">
        <v>17</v>
      </c>
      <c r="F898" s="32" t="s">
        <v>17</v>
      </c>
      <c r="G898" s="34">
        <v>1092.6300000000001</v>
      </c>
      <c r="H898" s="42" t="s">
        <v>714</v>
      </c>
      <c r="I898" s="94">
        <v>2.6015000000000001</v>
      </c>
      <c r="J898" s="111">
        <v>420</v>
      </c>
      <c r="K898" s="132" t="s">
        <v>751</v>
      </c>
    </row>
    <row r="899" spans="1:11" s="92" customFormat="1" ht="13.5" x14ac:dyDescent="0.25">
      <c r="A899" s="29" t="s">
        <v>488</v>
      </c>
      <c r="B899" s="32" t="s">
        <v>17</v>
      </c>
      <c r="C899" s="32" t="s">
        <v>17</v>
      </c>
      <c r="D899" s="32" t="s">
        <v>17</v>
      </c>
      <c r="E899" s="32" t="s">
        <v>17</v>
      </c>
      <c r="F899" s="32" t="s">
        <v>17</v>
      </c>
      <c r="G899" s="34">
        <v>2015.76</v>
      </c>
      <c r="H899" s="118" t="s">
        <v>705</v>
      </c>
      <c r="I899" s="94">
        <v>3.3595999999999999</v>
      </c>
      <c r="J899" s="111">
        <v>600</v>
      </c>
      <c r="K899" s="132" t="s">
        <v>753</v>
      </c>
    </row>
    <row r="900" spans="1:11" s="92" customFormat="1" ht="13.5" x14ac:dyDescent="0.25">
      <c r="A900" s="29" t="s">
        <v>488</v>
      </c>
      <c r="B900" s="32" t="s">
        <v>17</v>
      </c>
      <c r="C900" s="32" t="s">
        <v>17</v>
      </c>
      <c r="D900" s="32" t="s">
        <v>17</v>
      </c>
      <c r="E900" s="32" t="s">
        <v>17</v>
      </c>
      <c r="F900" s="32" t="s">
        <v>17</v>
      </c>
      <c r="G900" s="34">
        <v>1549.28</v>
      </c>
      <c r="H900" s="42" t="s">
        <v>714</v>
      </c>
      <c r="I900" s="94">
        <v>2.5821399999999999</v>
      </c>
      <c r="J900" s="111">
        <v>600</v>
      </c>
      <c r="K900" s="132" t="s">
        <v>754</v>
      </c>
    </row>
    <row r="901" spans="1:11" s="92" customFormat="1" ht="13.5" x14ac:dyDescent="0.25">
      <c r="A901" s="87" t="s">
        <v>761</v>
      </c>
      <c r="B901" s="32" t="s">
        <v>17</v>
      </c>
      <c r="C901" s="32" t="s">
        <v>17</v>
      </c>
      <c r="D901" s="32" t="s">
        <v>17</v>
      </c>
      <c r="E901" s="32" t="s">
        <v>17</v>
      </c>
      <c r="F901" s="32" t="s">
        <v>17</v>
      </c>
      <c r="G901" s="34">
        <v>302.39999999999998</v>
      </c>
      <c r="H901" s="42" t="s">
        <v>714</v>
      </c>
      <c r="I901" s="94">
        <v>0.1008</v>
      </c>
      <c r="J901" s="111">
        <v>3000</v>
      </c>
      <c r="K901" s="132" t="s">
        <v>751</v>
      </c>
    </row>
    <row r="902" spans="1:11" s="92" customFormat="1" ht="13.5" x14ac:dyDescent="0.25">
      <c r="A902" s="87" t="s">
        <v>761</v>
      </c>
      <c r="B902" s="32" t="s">
        <v>17</v>
      </c>
      <c r="C902" s="32" t="s">
        <v>17</v>
      </c>
      <c r="D902" s="32" t="s">
        <v>17</v>
      </c>
      <c r="E902" s="32" t="s">
        <v>17</v>
      </c>
      <c r="F902" s="32" t="s">
        <v>17</v>
      </c>
      <c r="G902" s="34">
        <v>470.4</v>
      </c>
      <c r="H902" s="42" t="s">
        <v>714</v>
      </c>
      <c r="I902" s="94">
        <v>0.13439999999999999</v>
      </c>
      <c r="J902" s="111">
        <v>3500</v>
      </c>
      <c r="K902" s="132" t="s">
        <v>753</v>
      </c>
    </row>
    <row r="903" spans="1:11" s="92" customFormat="1" ht="13.5" x14ac:dyDescent="0.25">
      <c r="A903" s="87" t="s">
        <v>761</v>
      </c>
      <c r="B903" s="32" t="s">
        <v>17</v>
      </c>
      <c r="C903" s="32" t="s">
        <v>17</v>
      </c>
      <c r="D903" s="32" t="s">
        <v>17</v>
      </c>
      <c r="E903" s="32" t="s">
        <v>17</v>
      </c>
      <c r="F903" s="32" t="s">
        <v>17</v>
      </c>
      <c r="G903" s="34">
        <v>49.73</v>
      </c>
      <c r="H903" s="118" t="s">
        <v>143</v>
      </c>
      <c r="I903" s="94">
        <v>9.9456000000000003E-2</v>
      </c>
      <c r="J903" s="111">
        <v>500</v>
      </c>
      <c r="K903" s="132" t="s">
        <v>754</v>
      </c>
    </row>
    <row r="904" spans="1:11" s="92" customFormat="1" ht="13.5" x14ac:dyDescent="0.25">
      <c r="A904" s="87" t="s">
        <v>761</v>
      </c>
      <c r="B904" s="32" t="s">
        <v>17</v>
      </c>
      <c r="C904" s="32" t="s">
        <v>17</v>
      </c>
      <c r="D904" s="32" t="s">
        <v>17</v>
      </c>
      <c r="E904" s="32" t="s">
        <v>17</v>
      </c>
      <c r="F904" s="32" t="s">
        <v>17</v>
      </c>
      <c r="G904" s="34">
        <v>333.8</v>
      </c>
      <c r="H904" s="118" t="s">
        <v>718</v>
      </c>
      <c r="I904" s="94">
        <v>0.11126750000000001</v>
      </c>
      <c r="J904" s="111">
        <v>3000</v>
      </c>
      <c r="K904" s="132" t="s">
        <v>754</v>
      </c>
    </row>
    <row r="905" spans="1:11" s="92" customFormat="1" ht="13.5" x14ac:dyDescent="0.25">
      <c r="A905" s="87" t="s">
        <v>761</v>
      </c>
      <c r="B905" s="32" t="s">
        <v>17</v>
      </c>
      <c r="C905" s="32" t="s">
        <v>17</v>
      </c>
      <c r="D905" s="32" t="s">
        <v>17</v>
      </c>
      <c r="E905" s="32" t="s">
        <v>17</v>
      </c>
      <c r="F905" s="32" t="s">
        <v>17</v>
      </c>
      <c r="G905" s="34">
        <v>184.13</v>
      </c>
      <c r="H905" s="118" t="s">
        <v>77</v>
      </c>
      <c r="I905" s="94">
        <v>6.1376E-2</v>
      </c>
      <c r="J905" s="111">
        <v>3000</v>
      </c>
      <c r="K905" s="132" t="s">
        <v>751</v>
      </c>
    </row>
    <row r="906" spans="1:11" s="92" customFormat="1" ht="13.5" x14ac:dyDescent="0.25">
      <c r="A906" s="29" t="s">
        <v>762</v>
      </c>
      <c r="B906" s="32" t="s">
        <v>17</v>
      </c>
      <c r="C906" s="32" t="s">
        <v>17</v>
      </c>
      <c r="D906" s="32" t="s">
        <v>17</v>
      </c>
      <c r="E906" s="32" t="s">
        <v>17</v>
      </c>
      <c r="F906" s="32" t="s">
        <v>17</v>
      </c>
      <c r="G906" s="34">
        <v>404.05</v>
      </c>
      <c r="H906" s="49" t="s">
        <v>94</v>
      </c>
      <c r="I906" s="94">
        <v>4.0404999999999998</v>
      </c>
      <c r="J906" s="111">
        <v>100</v>
      </c>
      <c r="K906" s="132" t="s">
        <v>751</v>
      </c>
    </row>
    <row r="907" spans="1:11" s="92" customFormat="1" ht="13.5" x14ac:dyDescent="0.25">
      <c r="A907" s="29" t="s">
        <v>762</v>
      </c>
      <c r="B907" s="32" t="s">
        <v>17</v>
      </c>
      <c r="C907" s="32" t="s">
        <v>17</v>
      </c>
      <c r="D907" s="32" t="s">
        <v>17</v>
      </c>
      <c r="E907" s="32" t="s">
        <v>17</v>
      </c>
      <c r="F907" s="32" t="s">
        <v>17</v>
      </c>
      <c r="G907" s="34">
        <v>272.01</v>
      </c>
      <c r="H907" s="49" t="s">
        <v>94</v>
      </c>
      <c r="I907" s="94">
        <v>1.3600399999999999</v>
      </c>
      <c r="J907" s="111">
        <v>200</v>
      </c>
      <c r="K907" s="132" t="s">
        <v>753</v>
      </c>
    </row>
    <row r="908" spans="1:11" s="92" customFormat="1" ht="13.5" x14ac:dyDescent="0.25">
      <c r="A908" s="29" t="s">
        <v>722</v>
      </c>
      <c r="B908" s="32" t="s">
        <v>17</v>
      </c>
      <c r="C908" s="32" t="s">
        <v>17</v>
      </c>
      <c r="D908" s="32" t="s">
        <v>17</v>
      </c>
      <c r="E908" s="32" t="s">
        <v>17</v>
      </c>
      <c r="F908" s="32" t="s">
        <v>17</v>
      </c>
      <c r="G908" s="34">
        <v>1018.82</v>
      </c>
      <c r="H908" s="49" t="s">
        <v>94</v>
      </c>
      <c r="I908" s="94">
        <v>5.0941000000000001</v>
      </c>
      <c r="J908" s="111">
        <v>200</v>
      </c>
      <c r="K908" s="132" t="s">
        <v>754</v>
      </c>
    </row>
    <row r="909" spans="1:11" s="92" customFormat="1" ht="13.5" x14ac:dyDescent="0.25">
      <c r="A909" s="29" t="s">
        <v>763</v>
      </c>
      <c r="B909" s="32" t="s">
        <v>17</v>
      </c>
      <c r="C909" s="32" t="s">
        <v>17</v>
      </c>
      <c r="D909" s="32" t="s">
        <v>17</v>
      </c>
      <c r="E909" s="32" t="s">
        <v>17</v>
      </c>
      <c r="F909" s="32" t="s">
        <v>17</v>
      </c>
      <c r="G909" s="34">
        <v>169.34</v>
      </c>
      <c r="H909" s="49" t="s">
        <v>764</v>
      </c>
      <c r="I909" s="94">
        <v>4.7039999999999998E-2</v>
      </c>
      <c r="J909" s="111">
        <v>3600</v>
      </c>
      <c r="K909" s="132" t="s">
        <v>754</v>
      </c>
    </row>
    <row r="910" spans="1:11" s="92" customFormat="1" ht="13.5" x14ac:dyDescent="0.25">
      <c r="A910" s="29" t="s">
        <v>765</v>
      </c>
      <c r="B910" s="32" t="s">
        <v>17</v>
      </c>
      <c r="C910" s="32" t="s">
        <v>17</v>
      </c>
      <c r="D910" s="32" t="s">
        <v>17</v>
      </c>
      <c r="E910" s="32" t="s">
        <v>17</v>
      </c>
      <c r="F910" s="32" t="s">
        <v>17</v>
      </c>
      <c r="G910" s="34">
        <v>1310.4000000000001</v>
      </c>
      <c r="H910" s="49" t="s">
        <v>94</v>
      </c>
      <c r="I910" s="94">
        <v>8.7360000000000007</v>
      </c>
      <c r="J910" s="111">
        <v>150</v>
      </c>
      <c r="K910" s="132" t="s">
        <v>753</v>
      </c>
    </row>
    <row r="911" spans="1:11" s="92" customFormat="1" ht="13.5" x14ac:dyDescent="0.25">
      <c r="A911" s="29" t="s">
        <v>765</v>
      </c>
      <c r="B911" s="32" t="s">
        <v>17</v>
      </c>
      <c r="C911" s="32" t="s">
        <v>17</v>
      </c>
      <c r="D911" s="32" t="s">
        <v>17</v>
      </c>
      <c r="E911" s="32" t="s">
        <v>17</v>
      </c>
      <c r="F911" s="32" t="s">
        <v>17</v>
      </c>
      <c r="G911" s="34">
        <v>57.12</v>
      </c>
      <c r="H911" s="49" t="s">
        <v>94</v>
      </c>
      <c r="I911" s="94">
        <v>4.76</v>
      </c>
      <c r="J911" s="111">
        <v>12</v>
      </c>
      <c r="K911" s="132" t="s">
        <v>754</v>
      </c>
    </row>
    <row r="912" spans="1:11" s="92" customFormat="1" ht="13.5" x14ac:dyDescent="0.25">
      <c r="A912" s="29" t="s">
        <v>765</v>
      </c>
      <c r="B912" s="32" t="s">
        <v>17</v>
      </c>
      <c r="C912" s="32" t="s">
        <v>17</v>
      </c>
      <c r="D912" s="32" t="s">
        <v>17</v>
      </c>
      <c r="E912" s="32" t="s">
        <v>17</v>
      </c>
      <c r="F912" s="32" t="s">
        <v>17</v>
      </c>
      <c r="G912" s="34">
        <v>1081.92</v>
      </c>
      <c r="H912" s="118" t="s">
        <v>77</v>
      </c>
      <c r="I912" s="94">
        <v>7.84</v>
      </c>
      <c r="J912" s="111">
        <v>138</v>
      </c>
      <c r="K912" s="132" t="s">
        <v>754</v>
      </c>
    </row>
    <row r="913" spans="1:11" s="92" customFormat="1" ht="13.5" x14ac:dyDescent="0.25">
      <c r="A913" s="29" t="s">
        <v>765</v>
      </c>
      <c r="B913" s="32" t="s">
        <v>17</v>
      </c>
      <c r="C913" s="32" t="s">
        <v>17</v>
      </c>
      <c r="D913" s="32" t="s">
        <v>17</v>
      </c>
      <c r="E913" s="32" t="s">
        <v>17</v>
      </c>
      <c r="F913" s="32" t="s">
        <v>17</v>
      </c>
      <c r="G913" s="34">
        <v>72.58</v>
      </c>
      <c r="H913" s="49" t="s">
        <v>764</v>
      </c>
      <c r="I913" s="94">
        <v>6.048</v>
      </c>
      <c r="J913" s="111">
        <v>12</v>
      </c>
      <c r="K913" s="132" t="s">
        <v>754</v>
      </c>
    </row>
    <row r="914" spans="1:11" s="92" customFormat="1" ht="13.5" x14ac:dyDescent="0.25">
      <c r="A914" s="29" t="s">
        <v>765</v>
      </c>
      <c r="B914" s="32" t="s">
        <v>17</v>
      </c>
      <c r="C914" s="32" t="s">
        <v>17</v>
      </c>
      <c r="D914" s="32" t="s">
        <v>17</v>
      </c>
      <c r="E914" s="32" t="s">
        <v>17</v>
      </c>
      <c r="F914" s="32" t="s">
        <v>17</v>
      </c>
      <c r="G914" s="34">
        <v>382.2</v>
      </c>
      <c r="H914" s="49" t="s">
        <v>764</v>
      </c>
      <c r="I914" s="94">
        <v>5.0960000000000001</v>
      </c>
      <c r="J914" s="111">
        <v>75</v>
      </c>
      <c r="K914" s="132" t="s">
        <v>754</v>
      </c>
    </row>
    <row r="915" spans="1:11" s="92" customFormat="1" ht="13.5" x14ac:dyDescent="0.25">
      <c r="A915" s="29" t="s">
        <v>765</v>
      </c>
      <c r="B915" s="32" t="s">
        <v>17</v>
      </c>
      <c r="C915" s="32" t="s">
        <v>17</v>
      </c>
      <c r="D915" s="32" t="s">
        <v>17</v>
      </c>
      <c r="E915" s="32" t="s">
        <v>17</v>
      </c>
      <c r="F915" s="32" t="s">
        <v>17</v>
      </c>
      <c r="G915" s="34">
        <v>151.19999999999999</v>
      </c>
      <c r="H915" s="49" t="s">
        <v>764</v>
      </c>
      <c r="I915" s="94">
        <v>5.04</v>
      </c>
      <c r="J915" s="111">
        <v>30</v>
      </c>
      <c r="K915" s="132" t="s">
        <v>754</v>
      </c>
    </row>
    <row r="916" spans="1:11" s="92" customFormat="1" ht="13.5" x14ac:dyDescent="0.25">
      <c r="A916" s="29" t="s">
        <v>723</v>
      </c>
      <c r="B916" s="32" t="s">
        <v>17</v>
      </c>
      <c r="C916" s="32" t="s">
        <v>17</v>
      </c>
      <c r="D916" s="32" t="s">
        <v>17</v>
      </c>
      <c r="E916" s="32" t="s">
        <v>17</v>
      </c>
      <c r="F916" s="32" t="s">
        <v>17</v>
      </c>
      <c r="G916" s="34">
        <v>595.32000000000005</v>
      </c>
      <c r="H916" s="49" t="s">
        <v>94</v>
      </c>
      <c r="I916" s="94">
        <v>5.9531999999999998</v>
      </c>
      <c r="J916" s="111">
        <v>100</v>
      </c>
      <c r="K916" s="132" t="s">
        <v>751</v>
      </c>
    </row>
    <row r="917" spans="1:11" s="73" customFormat="1" ht="20.45" hidden="1" customHeight="1" x14ac:dyDescent="0.2">
      <c r="A917" s="96" t="s">
        <v>646</v>
      </c>
      <c r="B917" s="97" t="s">
        <v>17</v>
      </c>
      <c r="C917" s="97" t="s">
        <v>17</v>
      </c>
      <c r="D917" s="97" t="s">
        <v>17</v>
      </c>
      <c r="E917" s="97" t="s">
        <v>17</v>
      </c>
      <c r="F917" s="98">
        <f>127049</f>
        <v>127049</v>
      </c>
      <c r="G917" s="98">
        <v>127049</v>
      </c>
      <c r="H917" s="109"/>
      <c r="I917" s="98"/>
      <c r="J917" s="98"/>
      <c r="K917" s="110"/>
    </row>
    <row r="918" spans="1:11" s="33" customFormat="1" ht="12.75" x14ac:dyDescent="0.2">
      <c r="A918" s="26" t="s">
        <v>15</v>
      </c>
      <c r="B918" s="66" t="s">
        <v>17</v>
      </c>
      <c r="C918" s="66" t="s">
        <v>17</v>
      </c>
      <c r="D918" s="66" t="s">
        <v>17</v>
      </c>
      <c r="E918" s="66" t="s">
        <v>17</v>
      </c>
      <c r="F918" s="31">
        <f>F919+F921+F956+F962</f>
        <v>229902</v>
      </c>
      <c r="G918" s="31">
        <f>G919+G921+G956+G962</f>
        <v>229902</v>
      </c>
      <c r="H918" s="27" t="s">
        <v>17</v>
      </c>
      <c r="I918" s="27" t="s">
        <v>17</v>
      </c>
      <c r="J918" s="27" t="s">
        <v>17</v>
      </c>
      <c r="K918" s="27" t="s">
        <v>17</v>
      </c>
    </row>
    <row r="919" spans="1:11" s="33" customFormat="1" ht="51" x14ac:dyDescent="0.2">
      <c r="A919" s="82" t="s">
        <v>583</v>
      </c>
      <c r="B919" s="83" t="s">
        <v>17</v>
      </c>
      <c r="C919" s="83" t="s">
        <v>17</v>
      </c>
      <c r="D919" s="83" t="s">
        <v>17</v>
      </c>
      <c r="E919" s="83" t="s">
        <v>17</v>
      </c>
      <c r="F919" s="84">
        <f>F920</f>
        <v>192970</v>
      </c>
      <c r="G919" s="84">
        <f>G920</f>
        <v>192970</v>
      </c>
      <c r="H919" s="85" t="s">
        <v>17</v>
      </c>
      <c r="I919" s="86" t="s">
        <v>17</v>
      </c>
      <c r="J919" s="86" t="s">
        <v>17</v>
      </c>
      <c r="K919" s="86"/>
    </row>
    <row r="920" spans="1:11" s="73" customFormat="1" ht="12.75" x14ac:dyDescent="0.2">
      <c r="A920" s="87" t="s">
        <v>584</v>
      </c>
      <c r="B920" s="68" t="s">
        <v>17</v>
      </c>
      <c r="C920" s="68" t="s">
        <v>17</v>
      </c>
      <c r="D920" s="68" t="s">
        <v>17</v>
      </c>
      <c r="E920" s="68" t="s">
        <v>17</v>
      </c>
      <c r="F920" s="76">
        <v>192970</v>
      </c>
      <c r="G920" s="56">
        <v>192970</v>
      </c>
      <c r="H920" s="88" t="s">
        <v>17</v>
      </c>
      <c r="I920" s="71" t="s">
        <v>17</v>
      </c>
      <c r="J920" s="71" t="s">
        <v>17</v>
      </c>
      <c r="K920" s="71"/>
    </row>
    <row r="921" spans="1:11" s="33" customFormat="1" ht="25.5" x14ac:dyDescent="0.2">
      <c r="A921" s="82" t="s">
        <v>585</v>
      </c>
      <c r="B921" s="83" t="s">
        <v>17</v>
      </c>
      <c r="C921" s="83" t="s">
        <v>17</v>
      </c>
      <c r="D921" s="83" t="s">
        <v>17</v>
      </c>
      <c r="E921" s="83" t="s">
        <v>17</v>
      </c>
      <c r="F921" s="84">
        <v>26156</v>
      </c>
      <c r="G921" s="84">
        <f>SUM(G922:G955)</f>
        <v>26155.999999999996</v>
      </c>
      <c r="H921" s="89"/>
      <c r="I921" s="84">
        <f>I966</f>
        <v>0</v>
      </c>
      <c r="J921" s="84">
        <f>J966</f>
        <v>0</v>
      </c>
      <c r="K921" s="90"/>
    </row>
    <row r="922" spans="1:11" s="92" customFormat="1" ht="13.5" x14ac:dyDescent="0.25">
      <c r="A922" s="87" t="s">
        <v>761</v>
      </c>
      <c r="B922" s="32" t="s">
        <v>17</v>
      </c>
      <c r="C922" s="32" t="s">
        <v>17</v>
      </c>
      <c r="D922" s="32" t="s">
        <v>17</v>
      </c>
      <c r="E922" s="32" t="s">
        <v>17</v>
      </c>
      <c r="F922" s="32" t="s">
        <v>17</v>
      </c>
      <c r="G922" s="34">
        <v>876.96</v>
      </c>
      <c r="H922" s="42" t="s">
        <v>714</v>
      </c>
      <c r="I922" s="94">
        <v>0.1008</v>
      </c>
      <c r="J922" s="111">
        <v>8700</v>
      </c>
      <c r="K922" s="132" t="s">
        <v>766</v>
      </c>
    </row>
    <row r="923" spans="1:11" s="92" customFormat="1" ht="13.5" x14ac:dyDescent="0.25">
      <c r="A923" s="87" t="s">
        <v>761</v>
      </c>
      <c r="B923" s="32" t="s">
        <v>17</v>
      </c>
      <c r="C923" s="32" t="s">
        <v>17</v>
      </c>
      <c r="D923" s="32" t="s">
        <v>17</v>
      </c>
      <c r="E923" s="32" t="s">
        <v>17</v>
      </c>
      <c r="F923" s="32" t="s">
        <v>17</v>
      </c>
      <c r="G923" s="34">
        <v>695.52</v>
      </c>
      <c r="H923" s="42" t="s">
        <v>714</v>
      </c>
      <c r="I923" s="94">
        <v>0.1008</v>
      </c>
      <c r="J923" s="111">
        <v>6900</v>
      </c>
      <c r="K923" s="132" t="s">
        <v>767</v>
      </c>
    </row>
    <row r="924" spans="1:11" s="92" customFormat="1" ht="13.5" x14ac:dyDescent="0.25">
      <c r="A924" s="87" t="s">
        <v>761</v>
      </c>
      <c r="B924" s="32" t="s">
        <v>17</v>
      </c>
      <c r="C924" s="32" t="s">
        <v>17</v>
      </c>
      <c r="D924" s="32" t="s">
        <v>17</v>
      </c>
      <c r="E924" s="32" t="s">
        <v>17</v>
      </c>
      <c r="F924" s="32" t="s">
        <v>17</v>
      </c>
      <c r="G924" s="34">
        <v>695.52</v>
      </c>
      <c r="H924" s="42" t="s">
        <v>714</v>
      </c>
      <c r="I924" s="94">
        <v>0.1008</v>
      </c>
      <c r="J924" s="111">
        <v>6900</v>
      </c>
      <c r="K924" s="132" t="s">
        <v>768</v>
      </c>
    </row>
    <row r="925" spans="1:11" s="92" customFormat="1" ht="13.5" x14ac:dyDescent="0.25">
      <c r="A925" s="87" t="s">
        <v>761</v>
      </c>
      <c r="B925" s="32" t="s">
        <v>17</v>
      </c>
      <c r="C925" s="32" t="s">
        <v>17</v>
      </c>
      <c r="D925" s="32" t="s">
        <v>17</v>
      </c>
      <c r="E925" s="32" t="s">
        <v>17</v>
      </c>
      <c r="F925" s="32" t="s">
        <v>17</v>
      </c>
      <c r="G925" s="34">
        <v>695.52</v>
      </c>
      <c r="H925" s="42" t="s">
        <v>714</v>
      </c>
      <c r="I925" s="94">
        <v>0.1008</v>
      </c>
      <c r="J925" s="111">
        <v>6900</v>
      </c>
      <c r="K925" s="132" t="s">
        <v>769</v>
      </c>
    </row>
    <row r="926" spans="1:11" s="92" customFormat="1" ht="13.5" x14ac:dyDescent="0.25">
      <c r="A926" s="87" t="s">
        <v>761</v>
      </c>
      <c r="B926" s="32" t="s">
        <v>17</v>
      </c>
      <c r="C926" s="32" t="s">
        <v>17</v>
      </c>
      <c r="D926" s="32" t="s">
        <v>17</v>
      </c>
      <c r="E926" s="32" t="s">
        <v>17</v>
      </c>
      <c r="F926" s="32" t="s">
        <v>17</v>
      </c>
      <c r="G926" s="34">
        <v>897.12</v>
      </c>
      <c r="H926" s="42" t="s">
        <v>714</v>
      </c>
      <c r="I926" s="94">
        <v>0.1008</v>
      </c>
      <c r="J926" s="111">
        <v>8900</v>
      </c>
      <c r="K926" s="132" t="s">
        <v>770</v>
      </c>
    </row>
    <row r="927" spans="1:11" s="92" customFormat="1" ht="13.5" x14ac:dyDescent="0.25">
      <c r="A927" s="87" t="s">
        <v>655</v>
      </c>
      <c r="B927" s="32" t="s">
        <v>17</v>
      </c>
      <c r="C927" s="32" t="s">
        <v>17</v>
      </c>
      <c r="D927" s="32" t="s">
        <v>17</v>
      </c>
      <c r="E927" s="32" t="s">
        <v>17</v>
      </c>
      <c r="F927" s="32" t="s">
        <v>17</v>
      </c>
      <c r="G927" s="94">
        <v>1291.5899999999999</v>
      </c>
      <c r="H927" s="42" t="s">
        <v>94</v>
      </c>
      <c r="I927" s="94">
        <v>0.13880000000000001</v>
      </c>
      <c r="J927" s="111">
        <v>9300</v>
      </c>
      <c r="K927" s="132" t="s">
        <v>766</v>
      </c>
    </row>
    <row r="928" spans="1:11" s="92" customFormat="1" ht="13.5" x14ac:dyDescent="0.25">
      <c r="A928" s="87" t="s">
        <v>655</v>
      </c>
      <c r="B928" s="32" t="s">
        <v>17</v>
      </c>
      <c r="C928" s="32" t="s">
        <v>17</v>
      </c>
      <c r="D928" s="32" t="s">
        <v>17</v>
      </c>
      <c r="E928" s="32" t="s">
        <v>17</v>
      </c>
      <c r="F928" s="32" t="s">
        <v>17</v>
      </c>
      <c r="G928" s="94">
        <v>1111.04</v>
      </c>
      <c r="H928" s="42" t="s">
        <v>94</v>
      </c>
      <c r="I928" s="94">
        <v>0.13880000000000001</v>
      </c>
      <c r="J928" s="111">
        <v>8000</v>
      </c>
      <c r="K928" s="132" t="s">
        <v>767</v>
      </c>
    </row>
    <row r="929" spans="1:11" s="92" customFormat="1" ht="13.5" x14ac:dyDescent="0.25">
      <c r="A929" s="87" t="s">
        <v>655</v>
      </c>
      <c r="B929" s="32" t="s">
        <v>17</v>
      </c>
      <c r="C929" s="32" t="s">
        <v>17</v>
      </c>
      <c r="D929" s="32" t="s">
        <v>17</v>
      </c>
      <c r="E929" s="32" t="s">
        <v>17</v>
      </c>
      <c r="F929" s="32" t="s">
        <v>17</v>
      </c>
      <c r="G929" s="94">
        <v>833.28</v>
      </c>
      <c r="H929" s="42" t="s">
        <v>94</v>
      </c>
      <c r="I929" s="94">
        <v>0.13880000000000001</v>
      </c>
      <c r="J929" s="111">
        <v>6000</v>
      </c>
      <c r="K929" s="132" t="s">
        <v>768</v>
      </c>
    </row>
    <row r="930" spans="1:11" s="92" customFormat="1" ht="13.5" x14ac:dyDescent="0.25">
      <c r="A930" s="87" t="s">
        <v>655</v>
      </c>
      <c r="B930" s="32" t="s">
        <v>17</v>
      </c>
      <c r="C930" s="32" t="s">
        <v>17</v>
      </c>
      <c r="D930" s="32" t="s">
        <v>17</v>
      </c>
      <c r="E930" s="32" t="s">
        <v>17</v>
      </c>
      <c r="F930" s="32" t="s">
        <v>17</v>
      </c>
      <c r="G930" s="94">
        <v>833.28</v>
      </c>
      <c r="H930" s="42" t="s">
        <v>94</v>
      </c>
      <c r="I930" s="94">
        <v>0.13880000000000001</v>
      </c>
      <c r="J930" s="111">
        <v>6000</v>
      </c>
      <c r="K930" s="132" t="s">
        <v>769</v>
      </c>
    </row>
    <row r="931" spans="1:11" s="92" customFormat="1" ht="13.5" x14ac:dyDescent="0.25">
      <c r="A931" s="87" t="s">
        <v>655</v>
      </c>
      <c r="B931" s="32" t="s">
        <v>17</v>
      </c>
      <c r="C931" s="32" t="s">
        <v>17</v>
      </c>
      <c r="D931" s="32" t="s">
        <v>17</v>
      </c>
      <c r="E931" s="32" t="s">
        <v>17</v>
      </c>
      <c r="F931" s="32" t="s">
        <v>17</v>
      </c>
      <c r="G931" s="94">
        <v>1291.58</v>
      </c>
      <c r="H931" s="42" t="s">
        <v>94</v>
      </c>
      <c r="I931" s="94">
        <v>0.13880000000000001</v>
      </c>
      <c r="J931" s="111">
        <v>9300</v>
      </c>
      <c r="K931" s="132" t="s">
        <v>770</v>
      </c>
    </row>
    <row r="932" spans="1:11" s="92" customFormat="1" ht="13.5" x14ac:dyDescent="0.25">
      <c r="A932" s="87" t="s">
        <v>655</v>
      </c>
      <c r="B932" s="32" t="s">
        <v>17</v>
      </c>
      <c r="C932" s="32" t="s">
        <v>17</v>
      </c>
      <c r="D932" s="32" t="s">
        <v>17</v>
      </c>
      <c r="E932" s="32" t="s">
        <v>17</v>
      </c>
      <c r="F932" s="32" t="s">
        <v>17</v>
      </c>
      <c r="G932" s="94">
        <v>1107.6400000000001</v>
      </c>
      <c r="H932" s="42" t="s">
        <v>771</v>
      </c>
      <c r="I932" s="94">
        <v>0.1258</v>
      </c>
      <c r="J932" s="111">
        <v>8800</v>
      </c>
      <c r="K932" s="132" t="s">
        <v>766</v>
      </c>
    </row>
    <row r="933" spans="1:11" s="92" customFormat="1" ht="13.5" x14ac:dyDescent="0.25">
      <c r="A933" s="87" t="s">
        <v>655</v>
      </c>
      <c r="B933" s="32" t="s">
        <v>17</v>
      </c>
      <c r="C933" s="32" t="s">
        <v>17</v>
      </c>
      <c r="D933" s="32" t="s">
        <v>17</v>
      </c>
      <c r="E933" s="32" t="s">
        <v>17</v>
      </c>
      <c r="F933" s="32" t="s">
        <v>17</v>
      </c>
      <c r="G933" s="94">
        <v>1057.5</v>
      </c>
      <c r="H933" s="42" t="s">
        <v>771</v>
      </c>
      <c r="I933" s="94">
        <v>0.1258</v>
      </c>
      <c r="J933" s="111">
        <v>8400</v>
      </c>
      <c r="K933" s="132" t="s">
        <v>767</v>
      </c>
    </row>
    <row r="934" spans="1:11" s="92" customFormat="1" ht="13.5" x14ac:dyDescent="0.25">
      <c r="A934" s="87" t="s">
        <v>655</v>
      </c>
      <c r="B934" s="32" t="s">
        <v>17</v>
      </c>
      <c r="C934" s="32" t="s">
        <v>17</v>
      </c>
      <c r="D934" s="32" t="s">
        <v>17</v>
      </c>
      <c r="E934" s="32" t="s">
        <v>17</v>
      </c>
      <c r="F934" s="32" t="s">
        <v>17</v>
      </c>
      <c r="G934" s="94">
        <v>877.3</v>
      </c>
      <c r="H934" s="42" t="s">
        <v>771</v>
      </c>
      <c r="I934" s="94">
        <v>0.1258</v>
      </c>
      <c r="J934" s="111">
        <v>7000</v>
      </c>
      <c r="K934" s="132" t="s">
        <v>768</v>
      </c>
    </row>
    <row r="935" spans="1:11" s="92" customFormat="1" ht="13.5" x14ac:dyDescent="0.25">
      <c r="A935" s="87" t="s">
        <v>655</v>
      </c>
      <c r="B935" s="32" t="s">
        <v>17</v>
      </c>
      <c r="C935" s="32" t="s">
        <v>17</v>
      </c>
      <c r="D935" s="32" t="s">
        <v>17</v>
      </c>
      <c r="E935" s="32" t="s">
        <v>17</v>
      </c>
      <c r="F935" s="32" t="s">
        <v>17</v>
      </c>
      <c r="G935" s="94">
        <v>932.18</v>
      </c>
      <c r="H935" s="42" t="s">
        <v>771</v>
      </c>
      <c r="I935" s="94">
        <v>0.1258</v>
      </c>
      <c r="J935" s="111">
        <v>7400</v>
      </c>
      <c r="K935" s="132" t="s">
        <v>769</v>
      </c>
    </row>
    <row r="936" spans="1:11" s="92" customFormat="1" ht="13.5" x14ac:dyDescent="0.25">
      <c r="A936" s="87" t="s">
        <v>655</v>
      </c>
      <c r="B936" s="32" t="s">
        <v>17</v>
      </c>
      <c r="C936" s="32" t="s">
        <v>17</v>
      </c>
      <c r="D936" s="32" t="s">
        <v>17</v>
      </c>
      <c r="E936" s="32" t="s">
        <v>17</v>
      </c>
      <c r="F936" s="32" t="s">
        <v>17</v>
      </c>
      <c r="G936" s="94">
        <v>1133.8800000000001</v>
      </c>
      <c r="H936" s="42" t="s">
        <v>771</v>
      </c>
      <c r="I936" s="94">
        <v>0.1258</v>
      </c>
      <c r="J936" s="111">
        <v>9000</v>
      </c>
      <c r="K936" s="132" t="s">
        <v>770</v>
      </c>
    </row>
    <row r="937" spans="1:11" s="92" customFormat="1" ht="13.5" x14ac:dyDescent="0.25">
      <c r="A937" s="87" t="s">
        <v>772</v>
      </c>
      <c r="B937" s="32" t="s">
        <v>17</v>
      </c>
      <c r="C937" s="32" t="s">
        <v>17</v>
      </c>
      <c r="D937" s="32" t="s">
        <v>17</v>
      </c>
      <c r="E937" s="32" t="s">
        <v>17</v>
      </c>
      <c r="F937" s="32" t="s">
        <v>17</v>
      </c>
      <c r="G937" s="94">
        <v>241.99</v>
      </c>
      <c r="H937" s="42" t="s">
        <v>705</v>
      </c>
      <c r="I937" s="94">
        <v>6.0496999999999996</v>
      </c>
      <c r="J937" s="111">
        <v>40</v>
      </c>
      <c r="K937" s="132" t="s">
        <v>766</v>
      </c>
    </row>
    <row r="938" spans="1:11" s="92" customFormat="1" ht="13.5" x14ac:dyDescent="0.25">
      <c r="A938" s="87" t="s">
        <v>772</v>
      </c>
      <c r="B938" s="32" t="s">
        <v>17</v>
      </c>
      <c r="C938" s="32" t="s">
        <v>17</v>
      </c>
      <c r="D938" s="32" t="s">
        <v>17</v>
      </c>
      <c r="E938" s="32" t="s">
        <v>17</v>
      </c>
      <c r="F938" s="32" t="s">
        <v>17</v>
      </c>
      <c r="G938" s="94">
        <v>181.49</v>
      </c>
      <c r="H938" s="42" t="s">
        <v>705</v>
      </c>
      <c r="I938" s="94">
        <v>6.0496999999999996</v>
      </c>
      <c r="J938" s="111">
        <v>30</v>
      </c>
      <c r="K938" s="132" t="s">
        <v>767</v>
      </c>
    </row>
    <row r="939" spans="1:11" s="92" customFormat="1" ht="13.5" x14ac:dyDescent="0.25">
      <c r="A939" s="87" t="s">
        <v>772</v>
      </c>
      <c r="B939" s="32" t="s">
        <v>17</v>
      </c>
      <c r="C939" s="32" t="s">
        <v>17</v>
      </c>
      <c r="D939" s="32" t="s">
        <v>17</v>
      </c>
      <c r="E939" s="32" t="s">
        <v>17</v>
      </c>
      <c r="F939" s="32" t="s">
        <v>17</v>
      </c>
      <c r="G939" s="94">
        <v>120.99</v>
      </c>
      <c r="H939" s="42" t="s">
        <v>705</v>
      </c>
      <c r="I939" s="94">
        <v>6.0496999999999996</v>
      </c>
      <c r="J939" s="111">
        <v>20</v>
      </c>
      <c r="K939" s="132" t="s">
        <v>768</v>
      </c>
    </row>
    <row r="940" spans="1:11" s="92" customFormat="1" ht="13.5" x14ac:dyDescent="0.25">
      <c r="A940" s="87" t="s">
        <v>772</v>
      </c>
      <c r="B940" s="32" t="s">
        <v>17</v>
      </c>
      <c r="C940" s="32" t="s">
        <v>17</v>
      </c>
      <c r="D940" s="32" t="s">
        <v>17</v>
      </c>
      <c r="E940" s="32" t="s">
        <v>17</v>
      </c>
      <c r="F940" s="32" t="s">
        <v>17</v>
      </c>
      <c r="G940" s="94">
        <v>121</v>
      </c>
      <c r="H940" s="42" t="s">
        <v>705</v>
      </c>
      <c r="I940" s="94">
        <v>6.0496999999999996</v>
      </c>
      <c r="J940" s="111">
        <v>20</v>
      </c>
      <c r="K940" s="132" t="s">
        <v>769</v>
      </c>
    </row>
    <row r="941" spans="1:11" s="92" customFormat="1" ht="13.5" x14ac:dyDescent="0.25">
      <c r="A941" s="87" t="s">
        <v>772</v>
      </c>
      <c r="B941" s="32" t="s">
        <v>17</v>
      </c>
      <c r="C941" s="32" t="s">
        <v>17</v>
      </c>
      <c r="D941" s="32" t="s">
        <v>17</v>
      </c>
      <c r="E941" s="32" t="s">
        <v>17</v>
      </c>
      <c r="F941" s="32" t="s">
        <v>17</v>
      </c>
      <c r="G941" s="94">
        <v>241.99</v>
      </c>
      <c r="H941" s="42" t="s">
        <v>705</v>
      </c>
      <c r="I941" s="94">
        <v>6.0496999999999996</v>
      </c>
      <c r="J941" s="111">
        <v>40</v>
      </c>
      <c r="K941" s="132" t="s">
        <v>770</v>
      </c>
    </row>
    <row r="942" spans="1:11" s="92" customFormat="1" ht="13.5" x14ac:dyDescent="0.25">
      <c r="A942" s="87" t="s">
        <v>773</v>
      </c>
      <c r="B942" s="32" t="s">
        <v>17</v>
      </c>
      <c r="C942" s="32" t="s">
        <v>17</v>
      </c>
      <c r="D942" s="32" t="s">
        <v>17</v>
      </c>
      <c r="E942" s="32" t="s">
        <v>17</v>
      </c>
      <c r="F942" s="32" t="s">
        <v>17</v>
      </c>
      <c r="G942" s="94">
        <v>899.43</v>
      </c>
      <c r="H942" s="42" t="s">
        <v>94</v>
      </c>
      <c r="I942" s="94">
        <v>4.9968000000000004</v>
      </c>
      <c r="J942" s="111">
        <v>180</v>
      </c>
      <c r="K942" s="132" t="s">
        <v>766</v>
      </c>
    </row>
    <row r="943" spans="1:11" s="92" customFormat="1" ht="13.5" x14ac:dyDescent="0.25">
      <c r="A943" s="87" t="s">
        <v>773</v>
      </c>
      <c r="B943" s="32" t="s">
        <v>17</v>
      </c>
      <c r="C943" s="32" t="s">
        <v>17</v>
      </c>
      <c r="D943" s="32" t="s">
        <v>17</v>
      </c>
      <c r="E943" s="32" t="s">
        <v>17</v>
      </c>
      <c r="F943" s="32" t="s">
        <v>17</v>
      </c>
      <c r="G943" s="94">
        <v>899.44</v>
      </c>
      <c r="H943" s="42" t="s">
        <v>94</v>
      </c>
      <c r="I943" s="94">
        <v>4.9968000000000004</v>
      </c>
      <c r="J943" s="111">
        <v>180</v>
      </c>
      <c r="K943" s="132" t="s">
        <v>767</v>
      </c>
    </row>
    <row r="944" spans="1:11" s="92" customFormat="1" ht="13.5" x14ac:dyDescent="0.25">
      <c r="A944" s="87" t="s">
        <v>773</v>
      </c>
      <c r="B944" s="32" t="s">
        <v>17</v>
      </c>
      <c r="C944" s="32" t="s">
        <v>17</v>
      </c>
      <c r="D944" s="32" t="s">
        <v>17</v>
      </c>
      <c r="E944" s="32" t="s">
        <v>17</v>
      </c>
      <c r="F944" s="32" t="s">
        <v>17</v>
      </c>
      <c r="G944" s="94">
        <v>899.43</v>
      </c>
      <c r="H944" s="42" t="s">
        <v>94</v>
      </c>
      <c r="I944" s="94">
        <v>4.9968000000000004</v>
      </c>
      <c r="J944" s="111">
        <v>180</v>
      </c>
      <c r="K944" s="132" t="s">
        <v>768</v>
      </c>
    </row>
    <row r="945" spans="1:11" s="92" customFormat="1" ht="13.5" x14ac:dyDescent="0.25">
      <c r="A945" s="87" t="s">
        <v>773</v>
      </c>
      <c r="B945" s="32" t="s">
        <v>17</v>
      </c>
      <c r="C945" s="32" t="s">
        <v>17</v>
      </c>
      <c r="D945" s="32" t="s">
        <v>17</v>
      </c>
      <c r="E945" s="32" t="s">
        <v>17</v>
      </c>
      <c r="F945" s="32" t="s">
        <v>17</v>
      </c>
      <c r="G945" s="94">
        <v>899.43</v>
      </c>
      <c r="H945" s="42" t="s">
        <v>94</v>
      </c>
      <c r="I945" s="94">
        <v>4.9968000000000004</v>
      </c>
      <c r="J945" s="111">
        <v>180</v>
      </c>
      <c r="K945" s="132" t="s">
        <v>769</v>
      </c>
    </row>
    <row r="946" spans="1:11" s="92" customFormat="1" ht="13.5" x14ac:dyDescent="0.25">
      <c r="A946" s="87" t="s">
        <v>773</v>
      </c>
      <c r="B946" s="32" t="s">
        <v>17</v>
      </c>
      <c r="C946" s="32" t="s">
        <v>17</v>
      </c>
      <c r="D946" s="32" t="s">
        <v>17</v>
      </c>
      <c r="E946" s="32" t="s">
        <v>17</v>
      </c>
      <c r="F946" s="32" t="s">
        <v>17</v>
      </c>
      <c r="G946" s="94">
        <v>899.44</v>
      </c>
      <c r="H946" s="42" t="s">
        <v>94</v>
      </c>
      <c r="I946" s="94">
        <v>4.9968000000000004</v>
      </c>
      <c r="J946" s="111">
        <v>180</v>
      </c>
      <c r="K946" s="132" t="s">
        <v>770</v>
      </c>
    </row>
    <row r="947" spans="1:11" s="92" customFormat="1" ht="13.5" x14ac:dyDescent="0.25">
      <c r="A947" s="87" t="s">
        <v>774</v>
      </c>
      <c r="B947" s="32" t="s">
        <v>17</v>
      </c>
      <c r="C947" s="32" t="s">
        <v>17</v>
      </c>
      <c r="D947" s="32" t="s">
        <v>17</v>
      </c>
      <c r="E947" s="32" t="s">
        <v>17</v>
      </c>
      <c r="F947" s="32" t="s">
        <v>17</v>
      </c>
      <c r="G947" s="94">
        <v>1064.8</v>
      </c>
      <c r="H947" s="42" t="s">
        <v>714</v>
      </c>
      <c r="I947" s="94">
        <v>2.66</v>
      </c>
      <c r="J947" s="111">
        <v>400</v>
      </c>
      <c r="K947" s="132" t="s">
        <v>766</v>
      </c>
    </row>
    <row r="948" spans="1:11" s="92" customFormat="1" ht="13.5" x14ac:dyDescent="0.25">
      <c r="A948" s="87" t="s">
        <v>774</v>
      </c>
      <c r="B948" s="32" t="s">
        <v>17</v>
      </c>
      <c r="C948" s="32" t="s">
        <v>17</v>
      </c>
      <c r="D948" s="32" t="s">
        <v>17</v>
      </c>
      <c r="E948" s="32" t="s">
        <v>17</v>
      </c>
      <c r="F948" s="32" t="s">
        <v>17</v>
      </c>
      <c r="G948" s="94">
        <v>798.6</v>
      </c>
      <c r="H948" s="42" t="s">
        <v>714</v>
      </c>
      <c r="I948" s="94">
        <v>2.66</v>
      </c>
      <c r="J948" s="111">
        <v>300</v>
      </c>
      <c r="K948" s="132" t="s">
        <v>767</v>
      </c>
    </row>
    <row r="949" spans="1:11" s="92" customFormat="1" ht="13.5" x14ac:dyDescent="0.25">
      <c r="A949" s="87" t="s">
        <v>774</v>
      </c>
      <c r="B949" s="32" t="s">
        <v>17</v>
      </c>
      <c r="C949" s="32" t="s">
        <v>17</v>
      </c>
      <c r="D949" s="32" t="s">
        <v>17</v>
      </c>
      <c r="E949" s="32" t="s">
        <v>17</v>
      </c>
      <c r="F949" s="32" t="s">
        <v>17</v>
      </c>
      <c r="G949" s="94">
        <v>532.4</v>
      </c>
      <c r="H949" s="42" t="s">
        <v>714</v>
      </c>
      <c r="I949" s="94">
        <v>2.66</v>
      </c>
      <c r="J949" s="111">
        <v>200</v>
      </c>
      <c r="K949" s="132" t="s">
        <v>768</v>
      </c>
    </row>
    <row r="950" spans="1:11" s="92" customFormat="1" ht="13.5" x14ac:dyDescent="0.25">
      <c r="A950" s="87" t="s">
        <v>774</v>
      </c>
      <c r="B950" s="32" t="s">
        <v>17</v>
      </c>
      <c r="C950" s="32" t="s">
        <v>17</v>
      </c>
      <c r="D950" s="32" t="s">
        <v>17</v>
      </c>
      <c r="E950" s="32" t="s">
        <v>17</v>
      </c>
      <c r="F950" s="32" t="s">
        <v>17</v>
      </c>
      <c r="G950" s="94">
        <v>798.6</v>
      </c>
      <c r="H950" s="42" t="s">
        <v>714</v>
      </c>
      <c r="I950" s="94">
        <v>2.66</v>
      </c>
      <c r="J950" s="111">
        <v>300</v>
      </c>
      <c r="K950" s="132" t="s">
        <v>769</v>
      </c>
    </row>
    <row r="951" spans="1:11" s="92" customFormat="1" ht="13.5" x14ac:dyDescent="0.25">
      <c r="A951" s="87" t="s">
        <v>774</v>
      </c>
      <c r="B951" s="32" t="s">
        <v>17</v>
      </c>
      <c r="C951" s="32" t="s">
        <v>17</v>
      </c>
      <c r="D951" s="32" t="s">
        <v>17</v>
      </c>
      <c r="E951" s="32" t="s">
        <v>17</v>
      </c>
      <c r="F951" s="32" t="s">
        <v>17</v>
      </c>
      <c r="G951" s="94">
        <v>1597.2</v>
      </c>
      <c r="H951" s="42" t="s">
        <v>714</v>
      </c>
      <c r="I951" s="94">
        <v>2.66</v>
      </c>
      <c r="J951" s="111">
        <v>600</v>
      </c>
      <c r="K951" s="132" t="s">
        <v>770</v>
      </c>
    </row>
    <row r="952" spans="1:11" s="92" customFormat="1" ht="13.5" x14ac:dyDescent="0.25">
      <c r="A952" s="87" t="s">
        <v>775</v>
      </c>
      <c r="B952" s="32" t="s">
        <v>17</v>
      </c>
      <c r="C952" s="32" t="s">
        <v>17</v>
      </c>
      <c r="D952" s="32" t="s">
        <v>17</v>
      </c>
      <c r="E952" s="32" t="s">
        <v>17</v>
      </c>
      <c r="F952" s="32" t="s">
        <v>17</v>
      </c>
      <c r="G952" s="94">
        <v>405.59</v>
      </c>
      <c r="H952" s="42" t="s">
        <v>776</v>
      </c>
      <c r="I952" s="94">
        <v>57.941699999999997</v>
      </c>
      <c r="J952" s="111">
        <v>7</v>
      </c>
      <c r="K952" s="132" t="s">
        <v>766</v>
      </c>
    </row>
    <row r="953" spans="1:11" s="92" customFormat="1" ht="13.5" x14ac:dyDescent="0.25">
      <c r="A953" s="87" t="s">
        <v>775</v>
      </c>
      <c r="B953" s="32" t="s">
        <v>17</v>
      </c>
      <c r="C953" s="32" t="s">
        <v>17</v>
      </c>
      <c r="D953" s="32" t="s">
        <v>17</v>
      </c>
      <c r="E953" s="32" t="s">
        <v>17</v>
      </c>
      <c r="F953" s="32" t="s">
        <v>17</v>
      </c>
      <c r="G953" s="94">
        <v>405.59</v>
      </c>
      <c r="H953" s="42" t="s">
        <v>776</v>
      </c>
      <c r="I953" s="94">
        <v>57.941699999999997</v>
      </c>
      <c r="J953" s="111">
        <v>7</v>
      </c>
      <c r="K953" s="132" t="s">
        <v>767</v>
      </c>
    </row>
    <row r="954" spans="1:11" s="92" customFormat="1" ht="13.5" x14ac:dyDescent="0.25">
      <c r="A954" s="87" t="s">
        <v>775</v>
      </c>
      <c r="B954" s="32" t="s">
        <v>17</v>
      </c>
      <c r="C954" s="32" t="s">
        <v>17</v>
      </c>
      <c r="D954" s="32" t="s">
        <v>17</v>
      </c>
      <c r="E954" s="32" t="s">
        <v>17</v>
      </c>
      <c r="F954" s="32" t="s">
        <v>17</v>
      </c>
      <c r="G954" s="94">
        <v>405.59</v>
      </c>
      <c r="H954" s="42" t="s">
        <v>776</v>
      </c>
      <c r="I954" s="94">
        <v>57.941699999999997</v>
      </c>
      <c r="J954" s="111">
        <v>7</v>
      </c>
      <c r="K954" s="132" t="s">
        <v>769</v>
      </c>
    </row>
    <row r="955" spans="1:11" s="92" customFormat="1" ht="13.5" x14ac:dyDescent="0.25">
      <c r="A955" s="87" t="s">
        <v>775</v>
      </c>
      <c r="B955" s="32" t="s">
        <v>17</v>
      </c>
      <c r="C955" s="32" t="s">
        <v>17</v>
      </c>
      <c r="D955" s="32" t="s">
        <v>17</v>
      </c>
      <c r="E955" s="32" t="s">
        <v>17</v>
      </c>
      <c r="F955" s="32" t="s">
        <v>17</v>
      </c>
      <c r="G955" s="94">
        <v>413.09</v>
      </c>
      <c r="H955" s="42" t="s">
        <v>776</v>
      </c>
      <c r="I955" s="94">
        <v>57.941699999999997</v>
      </c>
      <c r="J955" s="134">
        <v>7.1</v>
      </c>
      <c r="K955" s="132" t="s">
        <v>770</v>
      </c>
    </row>
    <row r="956" spans="1:11" s="73" customFormat="1" ht="25.5" x14ac:dyDescent="0.2">
      <c r="A956" s="82" t="s">
        <v>777</v>
      </c>
      <c r="B956" s="83" t="s">
        <v>17</v>
      </c>
      <c r="C956" s="83" t="s">
        <v>17</v>
      </c>
      <c r="D956" s="83" t="s">
        <v>17</v>
      </c>
      <c r="E956" s="83" t="s">
        <v>17</v>
      </c>
      <c r="F956" s="84">
        <f>9740+545</f>
        <v>10285</v>
      </c>
      <c r="G956" s="84">
        <f>G957+G958+G959+G960</f>
        <v>10285</v>
      </c>
      <c r="H956" s="119"/>
      <c r="I956" s="84">
        <f>I957+I958</f>
        <v>10285</v>
      </c>
      <c r="J956" s="84">
        <f>J957+J958</f>
        <v>2</v>
      </c>
      <c r="K956" s="84"/>
    </row>
    <row r="957" spans="1:11" s="30" customFormat="1" ht="25.5" x14ac:dyDescent="0.2">
      <c r="A957" s="87" t="s">
        <v>645</v>
      </c>
      <c r="B957" s="32" t="s">
        <v>17</v>
      </c>
      <c r="C957" s="32" t="s">
        <v>17</v>
      </c>
      <c r="D957" s="32" t="s">
        <v>17</v>
      </c>
      <c r="E957" s="32" t="s">
        <v>17</v>
      </c>
      <c r="F957" s="34">
        <v>4870</v>
      </c>
      <c r="G957" s="34">
        <v>5142.5</v>
      </c>
      <c r="H957" s="95" t="s">
        <v>529</v>
      </c>
      <c r="I957" s="34">
        <v>5142.5</v>
      </c>
      <c r="J957" s="34">
        <v>1</v>
      </c>
      <c r="K957" s="42" t="s">
        <v>778</v>
      </c>
    </row>
    <row r="958" spans="1:11" s="30" customFormat="1" ht="25.5" x14ac:dyDescent="0.2">
      <c r="A958" s="87" t="s">
        <v>645</v>
      </c>
      <c r="B958" s="32" t="s">
        <v>17</v>
      </c>
      <c r="C958" s="32" t="s">
        <v>17</v>
      </c>
      <c r="D958" s="32" t="s">
        <v>17</v>
      </c>
      <c r="E958" s="32" t="s">
        <v>17</v>
      </c>
      <c r="F958" s="34">
        <v>4870</v>
      </c>
      <c r="G958" s="34">
        <v>5142.5</v>
      </c>
      <c r="H958" s="95" t="s">
        <v>529</v>
      </c>
      <c r="I958" s="34">
        <v>5142.5</v>
      </c>
      <c r="J958" s="34">
        <v>1</v>
      </c>
      <c r="K958" s="42" t="s">
        <v>778</v>
      </c>
    </row>
    <row r="959" spans="1:11" s="30" customFormat="1" ht="12.75" hidden="1" x14ac:dyDescent="0.2">
      <c r="A959" s="87"/>
      <c r="B959" s="32"/>
      <c r="C959" s="32"/>
      <c r="D959" s="32"/>
      <c r="E959" s="32"/>
      <c r="F959" s="34"/>
      <c r="G959" s="34"/>
      <c r="H959" s="42"/>
      <c r="I959" s="34"/>
      <c r="J959" s="34"/>
      <c r="K959" s="41"/>
    </row>
    <row r="960" spans="1:11" s="30" customFormat="1" ht="12.75" hidden="1" x14ac:dyDescent="0.2">
      <c r="A960" s="87"/>
      <c r="B960" s="32"/>
      <c r="C960" s="32"/>
      <c r="D960" s="32"/>
      <c r="E960" s="32"/>
      <c r="F960" s="34"/>
      <c r="G960" s="34"/>
      <c r="H960" s="42"/>
      <c r="I960" s="34"/>
      <c r="J960" s="34"/>
      <c r="K960" s="41"/>
    </row>
    <row r="961" spans="1:11" s="30" customFormat="1" ht="12.75" hidden="1" x14ac:dyDescent="0.2">
      <c r="A961" s="96" t="s">
        <v>646</v>
      </c>
      <c r="B961" s="97" t="s">
        <v>17</v>
      </c>
      <c r="C961" s="97" t="s">
        <v>17</v>
      </c>
      <c r="D961" s="97" t="s">
        <v>17</v>
      </c>
      <c r="E961" s="97" t="s">
        <v>17</v>
      </c>
      <c r="F961" s="98">
        <v>258093</v>
      </c>
      <c r="G961" s="99">
        <v>230828.68</v>
      </c>
      <c r="H961" s="109"/>
      <c r="I961" s="98"/>
      <c r="J961" s="98"/>
      <c r="K961" s="110"/>
    </row>
    <row r="962" spans="1:11" s="33" customFormat="1" ht="63.75" x14ac:dyDescent="0.2">
      <c r="A962" s="82" t="s">
        <v>647</v>
      </c>
      <c r="B962" s="83" t="s">
        <v>17</v>
      </c>
      <c r="C962" s="83" t="s">
        <v>17</v>
      </c>
      <c r="D962" s="83" t="s">
        <v>17</v>
      </c>
      <c r="E962" s="83" t="s">
        <v>17</v>
      </c>
      <c r="F962" s="84">
        <v>491</v>
      </c>
      <c r="G962" s="84">
        <f>SUM(G963:G965)</f>
        <v>491</v>
      </c>
      <c r="H962" s="84"/>
      <c r="I962" s="84">
        <f t="shared" ref="I962:J962" si="14">SUM(I963:I965)</f>
        <v>9.9527999999999999</v>
      </c>
      <c r="J962" s="84">
        <f t="shared" si="14"/>
        <v>4037.5</v>
      </c>
      <c r="K962" s="120"/>
    </row>
    <row r="963" spans="1:11" s="33" customFormat="1" ht="12.75" x14ac:dyDescent="0.2">
      <c r="A963" s="87" t="s">
        <v>655</v>
      </c>
      <c r="B963" s="68" t="s">
        <v>17</v>
      </c>
      <c r="C963" s="68" t="s">
        <v>17</v>
      </c>
      <c r="D963" s="68" t="s">
        <v>17</v>
      </c>
      <c r="E963" s="68" t="s">
        <v>17</v>
      </c>
      <c r="F963" s="68" t="s">
        <v>17</v>
      </c>
      <c r="G963" s="56">
        <v>291</v>
      </c>
      <c r="H963" s="72" t="s">
        <v>779</v>
      </c>
      <c r="I963" s="76">
        <v>7.2800000000000004E-2</v>
      </c>
      <c r="J963" s="76">
        <v>4000</v>
      </c>
      <c r="K963" s="41" t="s">
        <v>780</v>
      </c>
    </row>
    <row r="964" spans="1:11" s="33" customFormat="1" ht="25.5" x14ac:dyDescent="0.2">
      <c r="A964" s="87" t="s">
        <v>743</v>
      </c>
      <c r="B964" s="68" t="s">
        <v>17</v>
      </c>
      <c r="C964" s="68" t="s">
        <v>17</v>
      </c>
      <c r="D964" s="68" t="s">
        <v>17</v>
      </c>
      <c r="E964" s="68" t="s">
        <v>17</v>
      </c>
      <c r="F964" s="68" t="s">
        <v>17</v>
      </c>
      <c r="G964" s="56">
        <v>158</v>
      </c>
      <c r="H964" s="72" t="s">
        <v>94</v>
      </c>
      <c r="I964" s="76">
        <v>5.73</v>
      </c>
      <c r="J964" s="76">
        <v>27.5</v>
      </c>
      <c r="K964" s="42" t="s">
        <v>781</v>
      </c>
    </row>
    <row r="965" spans="1:11" s="33" customFormat="1" ht="12.75" x14ac:dyDescent="0.2">
      <c r="A965" s="87" t="s">
        <v>782</v>
      </c>
      <c r="B965" s="68" t="s">
        <v>17</v>
      </c>
      <c r="C965" s="68" t="s">
        <v>17</v>
      </c>
      <c r="D965" s="68" t="s">
        <v>17</v>
      </c>
      <c r="E965" s="68" t="s">
        <v>17</v>
      </c>
      <c r="F965" s="68" t="s">
        <v>17</v>
      </c>
      <c r="G965" s="56">
        <v>42</v>
      </c>
      <c r="H965" s="72" t="s">
        <v>705</v>
      </c>
      <c r="I965" s="76">
        <v>4.1500000000000004</v>
      </c>
      <c r="J965" s="76">
        <v>10</v>
      </c>
      <c r="K965" s="41" t="s">
        <v>766</v>
      </c>
    </row>
  </sheetData>
  <mergeCells count="8">
    <mergeCell ref="A562:A565"/>
    <mergeCell ref="A566:A567"/>
    <mergeCell ref="A1:H1"/>
    <mergeCell ref="A5:K5"/>
    <mergeCell ref="A529:A533"/>
    <mergeCell ref="A538:A539"/>
    <mergeCell ref="A540:A544"/>
    <mergeCell ref="A556:A561"/>
  </mergeCells>
  <dataValidations count="1">
    <dataValidation allowBlank="1" showInputMessage="1" showErrorMessage="1" prompt="Lead Name is automatically updated in this column under this heading. Add new rows in ForecastedSales table as new leads are added to Lead Data worksheet" sqref="A11:A13" xr:uid="{CC78E1F1-E49F-4479-8648-FEA8C924C1C8}"/>
  </dataValidations>
  <hyperlinks>
    <hyperlink ref="E6" r:id="rId1" xr:uid="{7C8AACD6-1119-418D-A858-AD21FC9B2BF8}"/>
    <hyperlink ref="E570" r:id="rId2" xr:uid="{0660BE68-183E-4009-937E-DAB990845CCE}"/>
  </hyperlinks>
  <pageMargins left="0.11811023622047245" right="0.11811023622047245" top="0.19685039370078741" bottom="0.39370078740157483" header="0.31496062992125984" footer="0.31496062992125984"/>
  <pageSetup paperSize="9" scale="65" orientation="landscape" verticalDpi="300" r:id="rId3"/>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1A72-C246-4AE8-B7C6-5153F42757C2}">
  <dimension ref="A1:K50"/>
  <sheetViews>
    <sheetView zoomScale="90" zoomScaleNormal="90" workbookViewId="0">
      <selection activeCell="A2" sqref="A2"/>
    </sheetView>
  </sheetViews>
  <sheetFormatPr defaultColWidth="8.7109375" defaultRowHeight="15" x14ac:dyDescent="0.25"/>
  <cols>
    <col min="1" max="1" width="53.85546875" style="20" customWidth="1"/>
    <col min="2" max="3" width="12.140625" style="20" customWidth="1"/>
    <col min="4" max="4" width="19" style="20" customWidth="1"/>
    <col min="5" max="5" width="21.7109375" style="20" customWidth="1"/>
    <col min="6" max="6" width="13.28515625" style="28" customWidth="1"/>
    <col min="7" max="7" width="13.5703125" style="28" customWidth="1"/>
    <col min="8" max="8" width="23.140625" style="20" customWidth="1"/>
    <col min="9" max="9" width="17" style="20" customWidth="1"/>
    <col min="10" max="10" width="14.140625" style="20" customWidth="1"/>
    <col min="11" max="11" width="16.85546875" style="20" customWidth="1"/>
    <col min="12" max="16384" width="8.7109375" style="20"/>
  </cols>
  <sheetData>
    <row r="1" spans="1:11" x14ac:dyDescent="0.25">
      <c r="A1" s="158" t="s">
        <v>10</v>
      </c>
      <c r="B1" s="159"/>
      <c r="C1" s="159"/>
      <c r="D1" s="159"/>
      <c r="E1" s="159"/>
      <c r="F1" s="159"/>
      <c r="G1" s="159"/>
      <c r="H1" s="159"/>
    </row>
    <row r="2" spans="1:11" x14ac:dyDescent="0.25">
      <c r="A2" s="141" t="s">
        <v>27</v>
      </c>
      <c r="B2" s="13"/>
      <c r="C2" s="13"/>
      <c r="D2" s="13"/>
      <c r="E2" s="13"/>
      <c r="F2" s="18"/>
      <c r="G2" s="18"/>
      <c r="H2" s="14"/>
    </row>
    <row r="3" spans="1:11" x14ac:dyDescent="0.25">
      <c r="A3" s="12"/>
      <c r="B3" s="13"/>
      <c r="C3" s="13"/>
      <c r="D3" s="13"/>
      <c r="E3" s="13"/>
      <c r="F3" s="18"/>
      <c r="G3" s="18"/>
      <c r="H3" s="14"/>
    </row>
    <row r="4" spans="1:11" ht="57" x14ac:dyDescent="0.25">
      <c r="A4" s="15" t="s">
        <v>0</v>
      </c>
      <c r="B4" s="16" t="s">
        <v>7</v>
      </c>
      <c r="C4" s="16" t="s">
        <v>5</v>
      </c>
      <c r="D4" s="16" t="s">
        <v>6</v>
      </c>
      <c r="E4" s="16" t="s">
        <v>9</v>
      </c>
      <c r="F4" s="19" t="s">
        <v>1</v>
      </c>
      <c r="G4" s="135" t="s">
        <v>28</v>
      </c>
      <c r="H4" s="17" t="s">
        <v>2</v>
      </c>
      <c r="I4" s="21" t="s">
        <v>3</v>
      </c>
      <c r="J4" s="21" t="s">
        <v>29</v>
      </c>
      <c r="K4" s="21" t="s">
        <v>4</v>
      </c>
    </row>
    <row r="5" spans="1:11" x14ac:dyDescent="0.25">
      <c r="A5" s="156" t="s">
        <v>783</v>
      </c>
      <c r="B5" s="157"/>
      <c r="C5" s="157"/>
      <c r="D5" s="157"/>
      <c r="E5" s="157"/>
      <c r="F5" s="157"/>
      <c r="G5" s="157"/>
      <c r="H5" s="157"/>
      <c r="I5" s="157"/>
      <c r="J5" s="157"/>
      <c r="K5" s="157"/>
    </row>
    <row r="6" spans="1:11" ht="47.25" x14ac:dyDescent="0.25">
      <c r="A6" s="136" t="s">
        <v>784</v>
      </c>
      <c r="B6" s="137"/>
      <c r="C6" s="137"/>
      <c r="D6" s="137"/>
      <c r="E6" s="137"/>
      <c r="F6" s="138">
        <f>F7</f>
        <v>7546</v>
      </c>
      <c r="G6" s="138">
        <f>G7</f>
        <v>7546</v>
      </c>
      <c r="H6" s="166"/>
      <c r="I6" s="167"/>
      <c r="J6" s="167"/>
      <c r="K6" s="168"/>
    </row>
    <row r="7" spans="1:11" ht="94.5" customHeight="1" x14ac:dyDescent="0.25">
      <c r="A7" s="4" t="s">
        <v>785</v>
      </c>
      <c r="B7" s="7" t="s">
        <v>578</v>
      </c>
      <c r="C7" s="7" t="s">
        <v>579</v>
      </c>
      <c r="D7" s="8" t="s">
        <v>580</v>
      </c>
      <c r="E7" s="9" t="s">
        <v>581</v>
      </c>
      <c r="F7" s="5">
        <f>F9</f>
        <v>7546</v>
      </c>
      <c r="G7" s="5">
        <f>G9</f>
        <v>7546</v>
      </c>
      <c r="H7" s="16" t="s">
        <v>17</v>
      </c>
      <c r="I7" s="16" t="s">
        <v>17</v>
      </c>
      <c r="J7" s="16" t="s">
        <v>17</v>
      </c>
      <c r="K7" s="16" t="s">
        <v>17</v>
      </c>
    </row>
    <row r="8" spans="1:11" x14ac:dyDescent="0.25">
      <c r="A8" s="29" t="s">
        <v>16</v>
      </c>
      <c r="B8" s="1"/>
      <c r="C8" s="1"/>
      <c r="D8" s="3"/>
      <c r="E8" s="9"/>
      <c r="F8" s="6"/>
      <c r="G8" s="6"/>
      <c r="H8" s="2"/>
      <c r="I8" s="10"/>
      <c r="J8" s="10"/>
      <c r="K8" s="10"/>
    </row>
    <row r="9" spans="1:11" s="25" customFormat="1" ht="48" customHeight="1" x14ac:dyDescent="0.25">
      <c r="A9" s="22" t="s">
        <v>786</v>
      </c>
      <c r="B9" s="11"/>
      <c r="C9" s="11"/>
      <c r="D9" s="11"/>
      <c r="E9" s="11"/>
      <c r="F9" s="23">
        <v>7546</v>
      </c>
      <c r="G9" s="23">
        <f>SUM(G10:G44)</f>
        <v>7546</v>
      </c>
      <c r="H9" s="24" t="s">
        <v>17</v>
      </c>
      <c r="I9" s="24" t="s">
        <v>17</v>
      </c>
      <c r="J9" s="24" t="s">
        <v>17</v>
      </c>
      <c r="K9" s="24" t="s">
        <v>17</v>
      </c>
    </row>
    <row r="10" spans="1:11" s="61" customFormat="1" ht="12.75" x14ac:dyDescent="0.2">
      <c r="A10" s="40" t="s">
        <v>787</v>
      </c>
      <c r="B10" s="32" t="s">
        <v>17</v>
      </c>
      <c r="C10" s="32" t="s">
        <v>17</v>
      </c>
      <c r="D10" s="32" t="s">
        <v>17</v>
      </c>
      <c r="E10" s="32" t="s">
        <v>17</v>
      </c>
      <c r="F10" s="34">
        <v>70</v>
      </c>
      <c r="G10" s="34">
        <v>70</v>
      </c>
      <c r="H10" s="41" t="s">
        <v>788</v>
      </c>
      <c r="I10" s="34">
        <v>1.4</v>
      </c>
      <c r="J10" s="34">
        <v>50</v>
      </c>
      <c r="K10" s="41" t="s">
        <v>789</v>
      </c>
    </row>
    <row r="11" spans="1:11" s="30" customFormat="1" ht="12.75" x14ac:dyDescent="0.2">
      <c r="A11" s="40" t="s">
        <v>790</v>
      </c>
      <c r="B11" s="32" t="s">
        <v>17</v>
      </c>
      <c r="C11" s="32" t="s">
        <v>17</v>
      </c>
      <c r="D11" s="32" t="s">
        <v>17</v>
      </c>
      <c r="E11" s="32" t="s">
        <v>17</v>
      </c>
      <c r="F11" s="34">
        <v>134.4</v>
      </c>
      <c r="G11" s="34">
        <v>134.4</v>
      </c>
      <c r="H11" s="41" t="s">
        <v>791</v>
      </c>
      <c r="I11" s="34">
        <v>44.800000000000004</v>
      </c>
      <c r="J11" s="34">
        <v>3</v>
      </c>
      <c r="K11" s="41" t="s">
        <v>789</v>
      </c>
    </row>
    <row r="12" spans="1:11" s="30" customFormat="1" ht="12.75" x14ac:dyDescent="0.2">
      <c r="A12" s="40" t="s">
        <v>787</v>
      </c>
      <c r="B12" s="32" t="s">
        <v>17</v>
      </c>
      <c r="C12" s="32" t="s">
        <v>17</v>
      </c>
      <c r="D12" s="32" t="s">
        <v>17</v>
      </c>
      <c r="E12" s="32" t="s">
        <v>17</v>
      </c>
      <c r="F12" s="34">
        <v>43.56</v>
      </c>
      <c r="G12" s="34">
        <v>43.56</v>
      </c>
      <c r="H12" s="42" t="s">
        <v>73</v>
      </c>
      <c r="I12" s="34">
        <v>3.6300000000000003</v>
      </c>
      <c r="J12" s="34">
        <v>12</v>
      </c>
      <c r="K12" s="41" t="s">
        <v>789</v>
      </c>
    </row>
    <row r="13" spans="1:11" s="61" customFormat="1" ht="12.75" x14ac:dyDescent="0.2">
      <c r="A13" s="40" t="s">
        <v>792</v>
      </c>
      <c r="B13" s="32" t="s">
        <v>17</v>
      </c>
      <c r="C13" s="32" t="s">
        <v>17</v>
      </c>
      <c r="D13" s="32" t="s">
        <v>17</v>
      </c>
      <c r="E13" s="32" t="s">
        <v>17</v>
      </c>
      <c r="F13" s="34">
        <v>201.6</v>
      </c>
      <c r="G13" s="34">
        <v>201.6</v>
      </c>
      <c r="H13" s="42" t="s">
        <v>282</v>
      </c>
      <c r="I13" s="34">
        <v>1.008</v>
      </c>
      <c r="J13" s="34">
        <v>200</v>
      </c>
      <c r="K13" s="41" t="s">
        <v>789</v>
      </c>
    </row>
    <row r="14" spans="1:11" s="61" customFormat="1" ht="12.75" x14ac:dyDescent="0.2">
      <c r="A14" s="40" t="s">
        <v>787</v>
      </c>
      <c r="B14" s="32" t="s">
        <v>17</v>
      </c>
      <c r="C14" s="32" t="s">
        <v>17</v>
      </c>
      <c r="D14" s="32" t="s">
        <v>17</v>
      </c>
      <c r="E14" s="32" t="s">
        <v>17</v>
      </c>
      <c r="F14" s="34">
        <v>8.42</v>
      </c>
      <c r="G14" s="34">
        <v>8.42</v>
      </c>
      <c r="H14" s="42" t="s">
        <v>793</v>
      </c>
      <c r="I14" s="34">
        <v>1.0525</v>
      </c>
      <c r="J14" s="34">
        <v>8</v>
      </c>
      <c r="K14" s="41" t="s">
        <v>789</v>
      </c>
    </row>
    <row r="15" spans="1:11" s="61" customFormat="1" ht="12.75" x14ac:dyDescent="0.2">
      <c r="A15" s="40" t="s">
        <v>787</v>
      </c>
      <c r="B15" s="32" t="s">
        <v>17</v>
      </c>
      <c r="C15" s="32" t="s">
        <v>17</v>
      </c>
      <c r="D15" s="32" t="s">
        <v>17</v>
      </c>
      <c r="E15" s="32" t="s">
        <v>17</v>
      </c>
      <c r="F15" s="34">
        <v>6.98</v>
      </c>
      <c r="G15" s="34">
        <v>6.98</v>
      </c>
      <c r="H15" s="42" t="s">
        <v>793</v>
      </c>
      <c r="I15" s="34">
        <v>2.3250000000000002</v>
      </c>
      <c r="J15" s="34">
        <v>3</v>
      </c>
      <c r="K15" s="41" t="s">
        <v>789</v>
      </c>
    </row>
    <row r="16" spans="1:11" s="61" customFormat="1" ht="12.75" x14ac:dyDescent="0.2">
      <c r="A16" s="40" t="s">
        <v>794</v>
      </c>
      <c r="B16" s="32" t="s">
        <v>17</v>
      </c>
      <c r="C16" s="32" t="s">
        <v>17</v>
      </c>
      <c r="D16" s="32" t="s">
        <v>17</v>
      </c>
      <c r="E16" s="32" t="s">
        <v>17</v>
      </c>
      <c r="F16" s="34">
        <v>8.93</v>
      </c>
      <c r="G16" s="34">
        <v>8.93</v>
      </c>
      <c r="H16" s="42" t="s">
        <v>795</v>
      </c>
      <c r="I16" s="34">
        <v>2.2324999999999999</v>
      </c>
      <c r="J16" s="34">
        <v>4</v>
      </c>
      <c r="K16" s="41" t="s">
        <v>789</v>
      </c>
    </row>
    <row r="17" spans="1:11" s="61" customFormat="1" ht="12.75" x14ac:dyDescent="0.2">
      <c r="A17" s="40" t="s">
        <v>796</v>
      </c>
      <c r="B17" s="32" t="s">
        <v>17</v>
      </c>
      <c r="C17" s="32" t="s">
        <v>17</v>
      </c>
      <c r="D17" s="32" t="s">
        <v>17</v>
      </c>
      <c r="E17" s="32" t="s">
        <v>17</v>
      </c>
      <c r="F17" s="34">
        <v>8.06</v>
      </c>
      <c r="G17" s="34">
        <v>8.06</v>
      </c>
      <c r="H17" s="42" t="s">
        <v>143</v>
      </c>
      <c r="I17" s="34">
        <v>8.0600000000000005E-2</v>
      </c>
      <c r="J17" s="34">
        <v>100</v>
      </c>
      <c r="K17" s="41" t="s">
        <v>789</v>
      </c>
    </row>
    <row r="18" spans="1:11" s="61" customFormat="1" ht="12.75" x14ac:dyDescent="0.2">
      <c r="A18" s="40" t="s">
        <v>797</v>
      </c>
      <c r="B18" s="32" t="s">
        <v>17</v>
      </c>
      <c r="C18" s="32" t="s">
        <v>17</v>
      </c>
      <c r="D18" s="32" t="s">
        <v>17</v>
      </c>
      <c r="E18" s="32" t="s">
        <v>17</v>
      </c>
      <c r="F18" s="34">
        <v>327.16000000000003</v>
      </c>
      <c r="G18" s="34">
        <v>327.16000000000003</v>
      </c>
      <c r="H18" s="42" t="s">
        <v>278</v>
      </c>
      <c r="I18" s="34">
        <v>16.358000000000001</v>
      </c>
      <c r="J18" s="34">
        <v>20</v>
      </c>
      <c r="K18" s="41" t="s">
        <v>789</v>
      </c>
    </row>
    <row r="19" spans="1:11" s="61" customFormat="1" ht="12.75" x14ac:dyDescent="0.2">
      <c r="A19" s="40" t="s">
        <v>798</v>
      </c>
      <c r="B19" s="32" t="s">
        <v>17</v>
      </c>
      <c r="C19" s="32" t="s">
        <v>17</v>
      </c>
      <c r="D19" s="32" t="s">
        <v>17</v>
      </c>
      <c r="E19" s="32" t="s">
        <v>17</v>
      </c>
      <c r="F19" s="34">
        <v>123.2</v>
      </c>
      <c r="G19" s="34">
        <v>123.2</v>
      </c>
      <c r="H19" s="42" t="s">
        <v>282</v>
      </c>
      <c r="I19" s="34">
        <v>0.1232</v>
      </c>
      <c r="J19" s="34">
        <v>1000</v>
      </c>
      <c r="K19" s="41" t="s">
        <v>789</v>
      </c>
    </row>
    <row r="20" spans="1:11" s="61" customFormat="1" ht="12.75" x14ac:dyDescent="0.2">
      <c r="A20" s="40" t="s">
        <v>787</v>
      </c>
      <c r="B20" s="32" t="s">
        <v>17</v>
      </c>
      <c r="C20" s="32" t="s">
        <v>17</v>
      </c>
      <c r="D20" s="32" t="s">
        <v>17</v>
      </c>
      <c r="E20" s="32" t="s">
        <v>17</v>
      </c>
      <c r="F20" s="34">
        <v>58</v>
      </c>
      <c r="G20" s="34">
        <v>58</v>
      </c>
      <c r="H20" s="42" t="s">
        <v>732</v>
      </c>
      <c r="I20" s="34">
        <v>1.1599999999999999</v>
      </c>
      <c r="J20" s="34">
        <v>50</v>
      </c>
      <c r="K20" s="41" t="s">
        <v>789</v>
      </c>
    </row>
    <row r="21" spans="1:11" s="61" customFormat="1" ht="12.75" x14ac:dyDescent="0.2">
      <c r="A21" s="40" t="s">
        <v>799</v>
      </c>
      <c r="B21" s="32" t="s">
        <v>17</v>
      </c>
      <c r="C21" s="32" t="s">
        <v>17</v>
      </c>
      <c r="D21" s="32" t="s">
        <v>17</v>
      </c>
      <c r="E21" s="32" t="s">
        <v>17</v>
      </c>
      <c r="F21" s="34">
        <v>151</v>
      </c>
      <c r="G21" s="34">
        <v>151</v>
      </c>
      <c r="H21" s="41" t="s">
        <v>49</v>
      </c>
      <c r="I21" s="34">
        <v>3.1458333333333335</v>
      </c>
      <c r="J21" s="34">
        <v>48</v>
      </c>
      <c r="K21" s="41" t="s">
        <v>789</v>
      </c>
    </row>
    <row r="22" spans="1:11" s="61" customFormat="1" ht="12.75" x14ac:dyDescent="0.2">
      <c r="A22" s="40" t="s">
        <v>800</v>
      </c>
      <c r="B22" s="32" t="s">
        <v>17</v>
      </c>
      <c r="C22" s="32" t="s">
        <v>17</v>
      </c>
      <c r="D22" s="32" t="s">
        <v>17</v>
      </c>
      <c r="E22" s="32" t="s">
        <v>17</v>
      </c>
      <c r="F22" s="34">
        <v>104.37</v>
      </c>
      <c r="G22" s="34">
        <v>104.37</v>
      </c>
      <c r="H22" s="41" t="s">
        <v>49</v>
      </c>
      <c r="I22" s="34">
        <v>6.9580000000000002</v>
      </c>
      <c r="J22" s="34">
        <v>15</v>
      </c>
      <c r="K22" s="41" t="s">
        <v>789</v>
      </c>
    </row>
    <row r="23" spans="1:11" s="61" customFormat="1" ht="12.75" x14ac:dyDescent="0.2">
      <c r="A23" s="40" t="s">
        <v>801</v>
      </c>
      <c r="B23" s="32" t="s">
        <v>17</v>
      </c>
      <c r="C23" s="32" t="s">
        <v>17</v>
      </c>
      <c r="D23" s="32" t="s">
        <v>17</v>
      </c>
      <c r="E23" s="32" t="s">
        <v>17</v>
      </c>
      <c r="F23" s="34">
        <v>74.930000000000007</v>
      </c>
      <c r="G23" s="34">
        <v>74.930000000000007</v>
      </c>
      <c r="H23" s="41" t="s">
        <v>49</v>
      </c>
      <c r="I23" s="34">
        <v>4.9953333333333338</v>
      </c>
      <c r="J23" s="34">
        <v>15</v>
      </c>
      <c r="K23" s="41" t="s">
        <v>789</v>
      </c>
    </row>
    <row r="24" spans="1:11" s="61" customFormat="1" ht="12.75" x14ac:dyDescent="0.2">
      <c r="A24" s="40" t="s">
        <v>800</v>
      </c>
      <c r="B24" s="32" t="s">
        <v>17</v>
      </c>
      <c r="C24" s="32" t="s">
        <v>17</v>
      </c>
      <c r="D24" s="32" t="s">
        <v>17</v>
      </c>
      <c r="E24" s="32" t="s">
        <v>17</v>
      </c>
      <c r="F24" s="34">
        <v>74.930000000000007</v>
      </c>
      <c r="G24" s="34">
        <v>74.930000000000007</v>
      </c>
      <c r="H24" s="41" t="s">
        <v>49</v>
      </c>
      <c r="I24" s="34">
        <v>4.9953333333333338</v>
      </c>
      <c r="J24" s="34">
        <v>15</v>
      </c>
      <c r="K24" s="41" t="s">
        <v>789</v>
      </c>
    </row>
    <row r="25" spans="1:11" s="61" customFormat="1" ht="12.75" x14ac:dyDescent="0.2">
      <c r="A25" s="40" t="s">
        <v>799</v>
      </c>
      <c r="B25" s="32" t="s">
        <v>17</v>
      </c>
      <c r="C25" s="32" t="s">
        <v>17</v>
      </c>
      <c r="D25" s="32" t="s">
        <v>17</v>
      </c>
      <c r="E25" s="32" t="s">
        <v>17</v>
      </c>
      <c r="F25" s="34">
        <v>66.069999999999993</v>
      </c>
      <c r="G25" s="34">
        <v>66.069999999999993</v>
      </c>
      <c r="H25" s="41" t="s">
        <v>49</v>
      </c>
      <c r="I25" s="34">
        <v>1.270576923076923</v>
      </c>
      <c r="J25" s="34">
        <v>52</v>
      </c>
      <c r="K25" s="41" t="s">
        <v>789</v>
      </c>
    </row>
    <row r="26" spans="1:11" s="61" customFormat="1" ht="12.75" x14ac:dyDescent="0.2">
      <c r="A26" s="40" t="s">
        <v>802</v>
      </c>
      <c r="B26" s="32" t="s">
        <v>17</v>
      </c>
      <c r="C26" s="32" t="s">
        <v>17</v>
      </c>
      <c r="D26" s="32" t="s">
        <v>17</v>
      </c>
      <c r="E26" s="32" t="s">
        <v>17</v>
      </c>
      <c r="F26" s="34">
        <v>490.05</v>
      </c>
      <c r="G26" s="34">
        <v>490.05</v>
      </c>
      <c r="H26" s="41" t="s">
        <v>803</v>
      </c>
      <c r="I26" s="34">
        <v>49.005000000000003</v>
      </c>
      <c r="J26" s="34">
        <v>10</v>
      </c>
      <c r="K26" s="41" t="s">
        <v>789</v>
      </c>
    </row>
    <row r="27" spans="1:11" s="61" customFormat="1" ht="12.75" x14ac:dyDescent="0.2">
      <c r="A27" s="40" t="s">
        <v>802</v>
      </c>
      <c r="B27" s="32" t="s">
        <v>17</v>
      </c>
      <c r="C27" s="32" t="s">
        <v>17</v>
      </c>
      <c r="D27" s="32" t="s">
        <v>17</v>
      </c>
      <c r="E27" s="32" t="s">
        <v>17</v>
      </c>
      <c r="F27" s="34">
        <v>580.79999999999995</v>
      </c>
      <c r="G27" s="34">
        <v>580.79999999999995</v>
      </c>
      <c r="H27" s="41" t="s">
        <v>803</v>
      </c>
      <c r="I27" s="34">
        <v>72.599999999999994</v>
      </c>
      <c r="J27" s="34">
        <v>8</v>
      </c>
      <c r="K27" s="41" t="s">
        <v>789</v>
      </c>
    </row>
    <row r="28" spans="1:11" s="61" customFormat="1" ht="12.75" x14ac:dyDescent="0.2">
      <c r="A28" s="40" t="s">
        <v>801</v>
      </c>
      <c r="B28" s="32" t="s">
        <v>17</v>
      </c>
      <c r="C28" s="32" t="s">
        <v>17</v>
      </c>
      <c r="D28" s="32" t="s">
        <v>17</v>
      </c>
      <c r="E28" s="32" t="s">
        <v>17</v>
      </c>
      <c r="F28" s="34">
        <v>69.58</v>
      </c>
      <c r="G28" s="34">
        <v>69.58</v>
      </c>
      <c r="H28" s="41" t="s">
        <v>49</v>
      </c>
      <c r="I28" s="34">
        <v>6.9580000000000002</v>
      </c>
      <c r="J28" s="34">
        <v>10</v>
      </c>
      <c r="K28" s="41" t="s">
        <v>789</v>
      </c>
    </row>
    <row r="29" spans="1:11" s="61" customFormat="1" ht="12.75" x14ac:dyDescent="0.2">
      <c r="A29" s="40" t="s">
        <v>804</v>
      </c>
      <c r="B29" s="32" t="s">
        <v>17</v>
      </c>
      <c r="C29" s="32" t="s">
        <v>17</v>
      </c>
      <c r="D29" s="32" t="s">
        <v>17</v>
      </c>
      <c r="E29" s="32" t="s">
        <v>17</v>
      </c>
      <c r="F29" s="34">
        <v>61.6</v>
      </c>
      <c r="G29" s="34">
        <v>61.6</v>
      </c>
      <c r="H29" s="41" t="s">
        <v>49</v>
      </c>
      <c r="I29" s="34">
        <v>3.08</v>
      </c>
      <c r="J29" s="34">
        <v>20</v>
      </c>
      <c r="K29" s="41" t="s">
        <v>789</v>
      </c>
    </row>
    <row r="30" spans="1:11" s="61" customFormat="1" ht="12.75" x14ac:dyDescent="0.2">
      <c r="A30" s="40" t="s">
        <v>805</v>
      </c>
      <c r="B30" s="32" t="s">
        <v>17</v>
      </c>
      <c r="C30" s="32" t="s">
        <v>17</v>
      </c>
      <c r="D30" s="32" t="s">
        <v>17</v>
      </c>
      <c r="E30" s="32" t="s">
        <v>17</v>
      </c>
      <c r="F30" s="34">
        <v>43.93</v>
      </c>
      <c r="G30" s="34">
        <v>43.93</v>
      </c>
      <c r="H30" s="41" t="s">
        <v>371</v>
      </c>
      <c r="I30" s="34">
        <v>1.4643333333333333</v>
      </c>
      <c r="J30" s="34">
        <v>30</v>
      </c>
      <c r="K30" s="41" t="s">
        <v>789</v>
      </c>
    </row>
    <row r="31" spans="1:11" s="61" customFormat="1" ht="12.75" x14ac:dyDescent="0.2">
      <c r="A31" s="40" t="s">
        <v>800</v>
      </c>
      <c r="B31" s="32" t="s">
        <v>17</v>
      </c>
      <c r="C31" s="32" t="s">
        <v>17</v>
      </c>
      <c r="D31" s="32" t="s">
        <v>17</v>
      </c>
      <c r="E31" s="32" t="s">
        <v>17</v>
      </c>
      <c r="F31" s="34">
        <v>399.62</v>
      </c>
      <c r="G31" s="34">
        <v>399.62</v>
      </c>
      <c r="H31" s="41" t="s">
        <v>49</v>
      </c>
      <c r="I31" s="34">
        <v>4.9952500000000004</v>
      </c>
      <c r="J31" s="34">
        <v>80</v>
      </c>
      <c r="K31" s="41" t="s">
        <v>789</v>
      </c>
    </row>
    <row r="32" spans="1:11" s="61" customFormat="1" ht="12.75" x14ac:dyDescent="0.2">
      <c r="A32" s="40" t="s">
        <v>806</v>
      </c>
      <c r="B32" s="32" t="s">
        <v>17</v>
      </c>
      <c r="C32" s="32" t="s">
        <v>17</v>
      </c>
      <c r="D32" s="32" t="s">
        <v>17</v>
      </c>
      <c r="E32" s="32" t="s">
        <v>17</v>
      </c>
      <c r="F32" s="34">
        <v>225.06</v>
      </c>
      <c r="G32" s="34">
        <v>225.06</v>
      </c>
      <c r="H32" s="42" t="s">
        <v>807</v>
      </c>
      <c r="I32" s="34">
        <f t="shared" ref="I32" si="0">G32/J32</f>
        <v>225.06</v>
      </c>
      <c r="J32" s="34">
        <v>1</v>
      </c>
      <c r="K32" s="41" t="s">
        <v>789</v>
      </c>
    </row>
    <row r="33" spans="1:11" s="61" customFormat="1" ht="12.75" x14ac:dyDescent="0.2">
      <c r="A33" s="40" t="s">
        <v>806</v>
      </c>
      <c r="B33" s="32" t="s">
        <v>17</v>
      </c>
      <c r="C33" s="32" t="s">
        <v>17</v>
      </c>
      <c r="D33" s="32" t="s">
        <v>17</v>
      </c>
      <c r="E33" s="32" t="s">
        <v>17</v>
      </c>
      <c r="F33" s="34">
        <v>1822.15</v>
      </c>
      <c r="G33" s="34">
        <v>1822.15</v>
      </c>
      <c r="H33" s="42" t="s">
        <v>807</v>
      </c>
      <c r="I33" s="34">
        <v>1822.15</v>
      </c>
      <c r="J33" s="34">
        <v>1</v>
      </c>
      <c r="K33" s="41" t="s">
        <v>789</v>
      </c>
    </row>
    <row r="34" spans="1:11" s="61" customFormat="1" ht="12.75" x14ac:dyDescent="0.2">
      <c r="A34" s="40" t="s">
        <v>808</v>
      </c>
      <c r="B34" s="32" t="s">
        <v>17</v>
      </c>
      <c r="C34" s="32" t="s">
        <v>17</v>
      </c>
      <c r="D34" s="32" t="s">
        <v>17</v>
      </c>
      <c r="E34" s="32" t="s">
        <v>17</v>
      </c>
      <c r="F34" s="34">
        <v>129.76</v>
      </c>
      <c r="G34" s="34">
        <v>129.76</v>
      </c>
      <c r="H34" s="42" t="s">
        <v>742</v>
      </c>
      <c r="I34" s="34">
        <v>12.975999999999999</v>
      </c>
      <c r="J34" s="34">
        <v>10</v>
      </c>
      <c r="K34" s="41" t="s">
        <v>789</v>
      </c>
    </row>
    <row r="35" spans="1:11" s="61" customFormat="1" ht="12.75" x14ac:dyDescent="0.2">
      <c r="A35" s="40" t="s">
        <v>809</v>
      </c>
      <c r="B35" s="32" t="s">
        <v>17</v>
      </c>
      <c r="C35" s="32" t="s">
        <v>17</v>
      </c>
      <c r="D35" s="32" t="s">
        <v>17</v>
      </c>
      <c r="E35" s="32" t="s">
        <v>17</v>
      </c>
      <c r="F35" s="34">
        <v>19.54</v>
      </c>
      <c r="G35" s="34">
        <v>19.54</v>
      </c>
      <c r="H35" s="42" t="s">
        <v>336</v>
      </c>
      <c r="I35" s="34">
        <v>4.8849999999999998</v>
      </c>
      <c r="J35" s="34">
        <v>4</v>
      </c>
      <c r="K35" s="41" t="s">
        <v>789</v>
      </c>
    </row>
    <row r="36" spans="1:11" s="61" customFormat="1" ht="12.75" x14ac:dyDescent="0.2">
      <c r="A36" s="40" t="s">
        <v>810</v>
      </c>
      <c r="B36" s="32" t="s">
        <v>17</v>
      </c>
      <c r="C36" s="32" t="s">
        <v>17</v>
      </c>
      <c r="D36" s="32" t="s">
        <v>17</v>
      </c>
      <c r="E36" s="32" t="s">
        <v>17</v>
      </c>
      <c r="F36" s="34">
        <v>150.04</v>
      </c>
      <c r="G36" s="34">
        <v>150.04</v>
      </c>
      <c r="H36" s="42" t="s">
        <v>336</v>
      </c>
      <c r="I36" s="34">
        <v>7.5019999999999998</v>
      </c>
      <c r="J36" s="34">
        <v>20</v>
      </c>
      <c r="K36" s="41" t="s">
        <v>789</v>
      </c>
    </row>
    <row r="37" spans="1:11" s="61" customFormat="1" ht="25.5" x14ac:dyDescent="0.2">
      <c r="A37" s="40" t="s">
        <v>811</v>
      </c>
      <c r="B37" s="32" t="s">
        <v>17</v>
      </c>
      <c r="C37" s="32" t="s">
        <v>17</v>
      </c>
      <c r="D37" s="32" t="s">
        <v>17</v>
      </c>
      <c r="E37" s="32" t="s">
        <v>17</v>
      </c>
      <c r="F37" s="34">
        <v>22.24</v>
      </c>
      <c r="G37" s="34">
        <v>22.24</v>
      </c>
      <c r="H37" s="42" t="s">
        <v>812</v>
      </c>
      <c r="I37" s="34">
        <v>7.4133333333333331</v>
      </c>
      <c r="J37" s="34">
        <v>3</v>
      </c>
      <c r="K37" s="41" t="s">
        <v>789</v>
      </c>
    </row>
    <row r="38" spans="1:11" s="61" customFormat="1" ht="12.75" x14ac:dyDescent="0.2">
      <c r="A38" s="40" t="s">
        <v>813</v>
      </c>
      <c r="B38" s="32" t="s">
        <v>17</v>
      </c>
      <c r="C38" s="32" t="s">
        <v>17</v>
      </c>
      <c r="D38" s="32" t="s">
        <v>17</v>
      </c>
      <c r="E38" s="32" t="s">
        <v>17</v>
      </c>
      <c r="F38" s="34">
        <v>6.01</v>
      </c>
      <c r="G38" s="34">
        <v>6.01</v>
      </c>
      <c r="H38" s="42" t="s">
        <v>814</v>
      </c>
      <c r="I38" s="34">
        <v>3.005E-2</v>
      </c>
      <c r="J38" s="34">
        <v>200</v>
      </c>
      <c r="K38" s="41" t="s">
        <v>789</v>
      </c>
    </row>
    <row r="39" spans="1:11" s="139" customFormat="1" ht="12.75" x14ac:dyDescent="0.2">
      <c r="A39" s="40" t="s">
        <v>815</v>
      </c>
      <c r="B39" s="32" t="s">
        <v>17</v>
      </c>
      <c r="C39" s="32" t="s">
        <v>17</v>
      </c>
      <c r="D39" s="32" t="s">
        <v>17</v>
      </c>
      <c r="E39" s="32" t="s">
        <v>17</v>
      </c>
      <c r="F39" s="34">
        <v>544.5</v>
      </c>
      <c r="G39" s="34">
        <v>544.5</v>
      </c>
      <c r="H39" s="42" t="s">
        <v>816</v>
      </c>
      <c r="I39" s="34">
        <v>5.4450000000000003</v>
      </c>
      <c r="J39" s="34">
        <v>100</v>
      </c>
      <c r="K39" s="41" t="s">
        <v>789</v>
      </c>
    </row>
    <row r="40" spans="1:11" s="139" customFormat="1" ht="12.75" x14ac:dyDescent="0.2">
      <c r="A40" s="40" t="s">
        <v>817</v>
      </c>
      <c r="B40" s="32" t="s">
        <v>17</v>
      </c>
      <c r="C40" s="32" t="s">
        <v>17</v>
      </c>
      <c r="D40" s="32" t="s">
        <v>17</v>
      </c>
      <c r="E40" s="32" t="s">
        <v>17</v>
      </c>
      <c r="F40" s="34">
        <v>580.79999999999995</v>
      </c>
      <c r="G40" s="34">
        <v>580.79999999999995</v>
      </c>
      <c r="H40" s="42" t="s">
        <v>816</v>
      </c>
      <c r="I40" s="34">
        <v>5.8079999999999998</v>
      </c>
      <c r="J40" s="34">
        <v>100</v>
      </c>
      <c r="K40" s="41" t="s">
        <v>789</v>
      </c>
    </row>
    <row r="41" spans="1:11" s="61" customFormat="1" ht="12.75" x14ac:dyDescent="0.2">
      <c r="A41" s="40" t="s">
        <v>818</v>
      </c>
      <c r="B41" s="32" t="s">
        <v>17</v>
      </c>
      <c r="C41" s="32" t="s">
        <v>17</v>
      </c>
      <c r="D41" s="32" t="s">
        <v>17</v>
      </c>
      <c r="E41" s="32" t="s">
        <v>17</v>
      </c>
      <c r="F41" s="34">
        <v>268.8</v>
      </c>
      <c r="G41" s="34">
        <v>268.8</v>
      </c>
      <c r="H41" s="42" t="s">
        <v>282</v>
      </c>
      <c r="I41" s="34">
        <v>0.1792</v>
      </c>
      <c r="J41" s="34">
        <v>1500</v>
      </c>
      <c r="K41" s="41" t="s">
        <v>789</v>
      </c>
    </row>
    <row r="42" spans="1:11" s="61" customFormat="1" ht="12.75" x14ac:dyDescent="0.2">
      <c r="A42" s="40" t="s">
        <v>819</v>
      </c>
      <c r="B42" s="32" t="s">
        <v>17</v>
      </c>
      <c r="C42" s="32" t="s">
        <v>17</v>
      </c>
      <c r="D42" s="32" t="s">
        <v>17</v>
      </c>
      <c r="E42" s="32" t="s">
        <v>17</v>
      </c>
      <c r="F42" s="34">
        <v>268.8</v>
      </c>
      <c r="G42" s="34">
        <v>268.8</v>
      </c>
      <c r="H42" s="42" t="s">
        <v>282</v>
      </c>
      <c r="I42" s="34">
        <v>13.440000000000001</v>
      </c>
      <c r="J42" s="34">
        <v>20</v>
      </c>
      <c r="K42" s="41" t="s">
        <v>789</v>
      </c>
    </row>
    <row r="43" spans="1:11" s="61" customFormat="1" ht="12.75" x14ac:dyDescent="0.2">
      <c r="A43" s="40" t="s">
        <v>820</v>
      </c>
      <c r="B43" s="32" t="s">
        <v>17</v>
      </c>
      <c r="C43" s="32" t="s">
        <v>17</v>
      </c>
      <c r="D43" s="32" t="s">
        <v>17</v>
      </c>
      <c r="E43" s="32" t="s">
        <v>17</v>
      </c>
      <c r="F43" s="34">
        <v>299.88</v>
      </c>
      <c r="G43" s="34">
        <v>299.88</v>
      </c>
      <c r="H43" s="42" t="s">
        <v>143</v>
      </c>
      <c r="I43" s="34">
        <v>0.19991999999999999</v>
      </c>
      <c r="J43" s="34">
        <v>1500</v>
      </c>
      <c r="K43" s="41" t="s">
        <v>789</v>
      </c>
    </row>
    <row r="44" spans="1:11" s="61" customFormat="1" ht="12.75" x14ac:dyDescent="0.2">
      <c r="A44" s="40" t="s">
        <v>821</v>
      </c>
      <c r="B44" s="32" t="s">
        <v>17</v>
      </c>
      <c r="C44" s="32" t="s">
        <v>17</v>
      </c>
      <c r="D44" s="32" t="s">
        <v>17</v>
      </c>
      <c r="E44" s="32" t="s">
        <v>17</v>
      </c>
      <c r="F44" s="34">
        <v>101.23</v>
      </c>
      <c r="G44" s="34">
        <v>101.23</v>
      </c>
      <c r="H44" s="42" t="s">
        <v>714</v>
      </c>
      <c r="I44" s="34">
        <v>3.3743333333333334</v>
      </c>
      <c r="J44" s="34">
        <v>30</v>
      </c>
      <c r="K44" s="41" t="s">
        <v>789</v>
      </c>
    </row>
    <row r="45" spans="1:11" s="25" customFormat="1" ht="40.5" hidden="1" x14ac:dyDescent="0.25">
      <c r="A45" s="22" t="s">
        <v>822</v>
      </c>
      <c r="B45" s="11"/>
      <c r="C45" s="11"/>
      <c r="D45" s="11"/>
      <c r="E45" s="11"/>
      <c r="F45" s="23">
        <f>F46+F49</f>
        <v>13914</v>
      </c>
      <c r="G45" s="23">
        <f>G46+G49</f>
        <v>12532.779999999999</v>
      </c>
      <c r="H45" s="24" t="s">
        <v>17</v>
      </c>
      <c r="I45" s="24" t="s">
        <v>17</v>
      </c>
      <c r="J45" s="24" t="s">
        <v>17</v>
      </c>
      <c r="K45" s="24" t="s">
        <v>17</v>
      </c>
    </row>
    <row r="46" spans="1:11" s="33" customFormat="1" ht="12.75" hidden="1" x14ac:dyDescent="0.2">
      <c r="A46" s="36" t="s">
        <v>823</v>
      </c>
      <c r="B46" s="37" t="s">
        <v>17</v>
      </c>
      <c r="C46" s="37" t="s">
        <v>17</v>
      </c>
      <c r="D46" s="37" t="s">
        <v>17</v>
      </c>
      <c r="E46" s="37" t="s">
        <v>17</v>
      </c>
      <c r="F46" s="38">
        <v>12099</v>
      </c>
      <c r="G46" s="38">
        <f>SUM(G47:G48)</f>
        <v>11032.779999999999</v>
      </c>
      <c r="H46" s="39" t="s">
        <v>17</v>
      </c>
      <c r="I46" s="39" t="s">
        <v>17</v>
      </c>
      <c r="J46" s="39" t="s">
        <v>17</v>
      </c>
      <c r="K46" s="39" t="s">
        <v>17</v>
      </c>
    </row>
    <row r="47" spans="1:11" s="30" customFormat="1" ht="12.75" hidden="1" x14ac:dyDescent="0.2">
      <c r="A47" s="40" t="s">
        <v>824</v>
      </c>
      <c r="B47" s="32" t="s">
        <v>17</v>
      </c>
      <c r="C47" s="32" t="s">
        <v>17</v>
      </c>
      <c r="D47" s="32" t="s">
        <v>17</v>
      </c>
      <c r="E47" s="32" t="s">
        <v>17</v>
      </c>
      <c r="F47" s="32" t="s">
        <v>17</v>
      </c>
      <c r="G47" s="34">
        <v>9100.41</v>
      </c>
      <c r="H47" s="42" t="s">
        <v>816</v>
      </c>
      <c r="I47" s="34">
        <v>3033.47</v>
      </c>
      <c r="J47" s="34">
        <v>3</v>
      </c>
      <c r="K47" s="41" t="s">
        <v>789</v>
      </c>
    </row>
    <row r="48" spans="1:11" s="30" customFormat="1" ht="12.75" hidden="1" x14ac:dyDescent="0.2">
      <c r="A48" s="140" t="s">
        <v>825</v>
      </c>
      <c r="B48" s="32" t="s">
        <v>17</v>
      </c>
      <c r="C48" s="32" t="s">
        <v>17</v>
      </c>
      <c r="D48" s="32" t="s">
        <v>17</v>
      </c>
      <c r="E48" s="32" t="s">
        <v>17</v>
      </c>
      <c r="F48" s="32" t="s">
        <v>17</v>
      </c>
      <c r="G48" s="34">
        <v>1932.37</v>
      </c>
      <c r="H48" s="42" t="s">
        <v>816</v>
      </c>
      <c r="I48" s="34">
        <v>276.05285714285714</v>
      </c>
      <c r="J48" s="34">
        <v>7</v>
      </c>
      <c r="K48" s="41" t="s">
        <v>789</v>
      </c>
    </row>
    <row r="49" spans="1:11" s="33" customFormat="1" ht="12.75" hidden="1" x14ac:dyDescent="0.2">
      <c r="A49" s="36" t="s">
        <v>826</v>
      </c>
      <c r="B49" s="37" t="s">
        <v>17</v>
      </c>
      <c r="C49" s="37" t="s">
        <v>17</v>
      </c>
      <c r="D49" s="37" t="s">
        <v>17</v>
      </c>
      <c r="E49" s="37" t="s">
        <v>17</v>
      </c>
      <c r="F49" s="38">
        <v>1815</v>
      </c>
      <c r="G49" s="38">
        <f>SUM(G50:G50)</f>
        <v>1500</v>
      </c>
      <c r="H49" s="39" t="s">
        <v>17</v>
      </c>
      <c r="I49" s="39" t="s">
        <v>17</v>
      </c>
      <c r="J49" s="39" t="s">
        <v>17</v>
      </c>
      <c r="K49" s="39" t="s">
        <v>17</v>
      </c>
    </row>
    <row r="50" spans="1:11" s="30" customFormat="1" ht="12.75" hidden="1" x14ac:dyDescent="0.2">
      <c r="A50" s="40" t="s">
        <v>827</v>
      </c>
      <c r="B50" s="32" t="s">
        <v>17</v>
      </c>
      <c r="C50" s="32" t="s">
        <v>17</v>
      </c>
      <c r="D50" s="32" t="s">
        <v>17</v>
      </c>
      <c r="E50" s="32" t="s">
        <v>17</v>
      </c>
      <c r="F50" s="32" t="s">
        <v>17</v>
      </c>
      <c r="G50" s="34">
        <v>1500</v>
      </c>
      <c r="H50" s="41" t="s">
        <v>828</v>
      </c>
      <c r="I50" s="34">
        <v>375</v>
      </c>
      <c r="J50" s="34">
        <v>4</v>
      </c>
      <c r="K50" s="41" t="s">
        <v>789</v>
      </c>
    </row>
  </sheetData>
  <mergeCells count="3">
    <mergeCell ref="A1:H1"/>
    <mergeCell ref="A5:K5"/>
    <mergeCell ref="H6:K6"/>
  </mergeCells>
  <dataValidations count="1">
    <dataValidation allowBlank="1" showInputMessage="1" showErrorMessage="1" prompt="Lead Name is automatically updated in this column under this heading. Add new rows in ForecastedSales table as new leads are added to Lead Data worksheet" sqref="A46:A48 A50 A10:A20" xr:uid="{EABFB2CD-66C6-4448-806D-4BB997B00FB5}"/>
  </dataValidations>
  <hyperlinks>
    <hyperlink ref="E7" r:id="rId1" xr:uid="{96C555F2-051E-4FAD-938B-3E258A217F51}"/>
  </hyperlinks>
  <pageMargins left="0.11811023622047245" right="0.11811023622047245" top="0.19685039370078741" bottom="0.39370078740157483" header="0.31496062992125984" footer="0.31496062992125984"/>
  <pageSetup paperSize="9" scale="65"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2021_gads_SAC_piemaksas</vt:lpstr>
      <vt:lpstr>2020_gads_VSAC</vt:lpstr>
      <vt:lpstr>2020_SIVA</vt:lpstr>
      <vt:lpstr>'2020_gads_VSAC'!Print_Titles</vt:lpstr>
      <vt:lpstr>'2020_SIVA'!Print_Titles</vt:lpstr>
      <vt:lpstr>'2021_gads_SAC_piemaksas'!Print_Titles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bd-truba</dc:creator>
  <cp:lastModifiedBy>Inese Kise</cp:lastModifiedBy>
  <cp:lastPrinted>2020-10-05T09:19:07Z</cp:lastPrinted>
  <dcterms:created xsi:type="dcterms:W3CDTF">2020-08-12T15:12:27Z</dcterms:created>
  <dcterms:modified xsi:type="dcterms:W3CDTF">2021-03-08T15:39:04Z</dcterms:modified>
</cp:coreProperties>
</file>